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480" windowHeight="10860" tabRatio="596" firstSheet="2" activeTab="5"/>
  </bookViews>
  <sheets>
    <sheet name="КФО - 4" sheetId="1" r:id="rId1"/>
    <sheet name="расходы 340  БС  о" sheetId="2" r:id="rId2"/>
    <sheet name="расходы 310 БС " sheetId="3" r:id="rId3"/>
    <sheet name="расходы 226 БС 244 " sheetId="4" r:id="rId4"/>
    <sheet name="расходы 225 БС" sheetId="5" r:id="rId5"/>
    <sheet name="расходы 290 БС 244;851;852" sheetId="6" r:id="rId6"/>
    <sheet name="расходы 222 БС " sheetId="7" r:id="rId7"/>
    <sheet name="расходы 221 БС" sheetId="8" r:id="rId8"/>
    <sheet name="расходы 212 БС" sheetId="9" r:id="rId9"/>
    <sheet name="211 БС" sheetId="10" r:id="rId10"/>
    <sheet name="213 БС " sheetId="11" r:id="rId11"/>
    <sheet name="Приложение 2 223 БС " sheetId="12" r:id="rId12"/>
    <sheet name="расходы 223 БС" sheetId="13" r:id="rId13"/>
    <sheet name="Приложение 6" sheetId="14" r:id="rId14"/>
    <sheet name="расходы 340  БС" sheetId="15" r:id="rId15"/>
    <sheet name="Приложение 2 223 БС" sheetId="16" r:id="rId16"/>
    <sheet name="Приложение 3 БС" sheetId="17" r:id="rId17"/>
    <sheet name="II" sheetId="18" r:id="rId18"/>
  </sheets>
  <definedNames>
    <definedName name="_ftn1" localSheetId="13">'Приложение 6'!$B$5</definedName>
    <definedName name="_ftnref1" localSheetId="13">'Приложение 6'!$B$4</definedName>
  </definedNames>
  <calcPr fullCalcOnLoad="1"/>
</workbook>
</file>

<file path=xl/sharedStrings.xml><?xml version="1.0" encoding="utf-8"?>
<sst xmlns="http://schemas.openxmlformats.org/spreadsheetml/2006/main" count="866" uniqueCount="337">
  <si>
    <t>II. ПОКАЗАТЕЛИ ФИНАНСОВОГО СОСТОЯНИЯ УЧРЕЖДЕНИЯ</t>
  </si>
  <si>
    <t>Наименование показателя</t>
  </si>
  <si>
    <t>Всего</t>
  </si>
  <si>
    <t>(подпись)</t>
  </si>
  <si>
    <t>Услуги связи</t>
  </si>
  <si>
    <t>Транспортные услуги</t>
  </si>
  <si>
    <t>Коммунальные услуги</t>
  </si>
  <si>
    <t xml:space="preserve">Сумма, руб.         </t>
  </si>
  <si>
    <t xml:space="preserve">Нефинансовые активы, всего:         </t>
  </si>
  <si>
    <t>из них:</t>
  </si>
  <si>
    <t xml:space="preserve">недвижимое имущество, всего:                                     </t>
  </si>
  <si>
    <t xml:space="preserve"> в том числе: </t>
  </si>
  <si>
    <t xml:space="preserve"> остаточная стоимость                      </t>
  </si>
  <si>
    <t>особо ценное движимое имущество,</t>
  </si>
  <si>
    <t>всего</t>
  </si>
  <si>
    <t>в том числе:</t>
  </si>
  <si>
    <t>остаточная стоимость</t>
  </si>
  <si>
    <t xml:space="preserve">Финансовые активы, всего            </t>
  </si>
  <si>
    <t xml:space="preserve">дебиторская задолженность по доходам  </t>
  </si>
  <si>
    <t>дебиторская задолженность по расходам</t>
  </si>
  <si>
    <t>Обязательства, всего</t>
  </si>
  <si>
    <t xml:space="preserve">из них:                             </t>
  </si>
  <si>
    <t xml:space="preserve">просроченная кредиторская  задолженность                   </t>
  </si>
  <si>
    <t>№ п/п</t>
  </si>
  <si>
    <t>Наименование расходов</t>
  </si>
  <si>
    <t>Количество</t>
  </si>
  <si>
    <t>Стоимость, руб.</t>
  </si>
  <si>
    <t>Сумма, руб.</t>
  </si>
  <si>
    <t>ПОДИТОГ</t>
  </si>
  <si>
    <t>ИТОГО</t>
  </si>
  <si>
    <t>КОСГУ  340</t>
  </si>
  <si>
    <t>КОСГУ  310</t>
  </si>
  <si>
    <t>КОСГУ 222</t>
  </si>
  <si>
    <t>КОСГУ 225</t>
  </si>
  <si>
    <t xml:space="preserve">Приложение № 2 к плану </t>
  </si>
  <si>
    <t xml:space="preserve">финансово-хозяйственной деятельности </t>
  </si>
  <si>
    <t>Период</t>
  </si>
  <si>
    <t>Теплоэнергия</t>
  </si>
  <si>
    <t>Электроэнергия</t>
  </si>
  <si>
    <t>Водоснабжение, водоотведение</t>
  </si>
  <si>
    <t>Всего по коммунальным услугам</t>
  </si>
  <si>
    <t>Теплоноситель</t>
  </si>
  <si>
    <t>Сетевая вода</t>
  </si>
  <si>
    <t>Сум-ма с НДС</t>
  </si>
  <si>
    <t>КВт/ч</t>
  </si>
  <si>
    <t>Тариф</t>
  </si>
  <si>
    <t>приём</t>
  </si>
  <si>
    <t>сброс</t>
  </si>
  <si>
    <t>Мест-ный бюджет</t>
  </si>
  <si>
    <t>Внебюджет-ные средства</t>
  </si>
  <si>
    <t>Гкал</t>
  </si>
  <si>
    <t>М.куб.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</si>
  <si>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</si>
  <si>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</si>
  <si>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</si>
  <si>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</si>
  <si>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</si>
  <si>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</si>
  <si>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</si>
  <si>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</si>
  <si>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</si>
  <si>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</si>
  <si>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</si>
  <si>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</si>
  <si>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Приложение № 1 к плану </t>
  </si>
  <si>
    <t>Наименование единиц показателей измерения</t>
  </si>
  <si>
    <t>Стоимость единицы (руб.)</t>
  </si>
  <si>
    <t>Продолжительность (мес.)</t>
  </si>
  <si>
    <t>Количество потребителей услуги (чел.)</t>
  </si>
  <si>
    <t>Стоимость всего (руб.)</t>
  </si>
  <si>
    <t>1 квартал</t>
  </si>
  <si>
    <t>2 квартал</t>
  </si>
  <si>
    <t>4 квартал</t>
  </si>
  <si>
    <t>год</t>
  </si>
  <si>
    <t xml:space="preserve">Приложение № 3 к плану </t>
  </si>
  <si>
    <t>3 квартал</t>
  </si>
  <si>
    <t>Прочие услуги</t>
  </si>
  <si>
    <t>КОСГУ 223</t>
  </si>
  <si>
    <t>КОСГУ 211</t>
  </si>
  <si>
    <t>КОСГУ 213</t>
  </si>
  <si>
    <t>КОСГУ 221</t>
  </si>
  <si>
    <t>КОСГУ 226</t>
  </si>
  <si>
    <t>КОСГУ 212</t>
  </si>
  <si>
    <t>Показатель</t>
  </si>
  <si>
    <t>Отчётный год</t>
  </si>
  <si>
    <t>Плановый период</t>
  </si>
  <si>
    <t>Общая сумма прибыли до налогообложения, руб.</t>
  </si>
  <si>
    <t>В том числе по видам деятельности:</t>
  </si>
  <si>
    <t>От оказания платных услуг населению руб.</t>
  </si>
  <si>
    <t>От аренды имущества руб.</t>
  </si>
  <si>
    <t>Чистая прибыль руб.</t>
  </si>
  <si>
    <t>Приложение № 6 к плану</t>
  </si>
  <si>
    <t xml:space="preserve">Расчёт плана по прибылям и убыткам к Плану ФХД на 2014 год </t>
  </si>
  <si>
    <t>Наименование оборудования</t>
  </si>
  <si>
    <t>Цена, руб.</t>
  </si>
  <si>
    <t>Количество, шт</t>
  </si>
  <si>
    <t>План расходов по калькуляции</t>
  </si>
  <si>
    <t>Итого:</t>
  </si>
  <si>
    <t>В том числе от платных услуг</t>
  </si>
  <si>
    <t>КОСГУ 290</t>
  </si>
  <si>
    <t xml:space="preserve">Расчёт расходов по выплатам к Плану ФХД на 2015 год </t>
  </si>
  <si>
    <t>Медицинский осмотр при поступлении на работу.</t>
  </si>
  <si>
    <t>л/сч  (КФО 4) - КБК 9010801093000И244</t>
  </si>
  <si>
    <t xml:space="preserve">Плата за линию,местное телефонное соединение,внутризоновое телефонное соединение. </t>
  </si>
  <si>
    <t>Интернет</t>
  </si>
  <si>
    <t>Проезд:  п.Рефтинский - г.Екатеринбург - п. Рефтинский</t>
  </si>
  <si>
    <t xml:space="preserve">Проезд: п.Рефтинский - г.Асбест - п.Рефтинский </t>
  </si>
  <si>
    <t>Найм транспорта</t>
  </si>
  <si>
    <t xml:space="preserve">Расчёт расходов по коммунальным услугам к Плану ФХД на 2015 год </t>
  </si>
  <si>
    <t>Кредиторская задолженность за 2014 г.:</t>
  </si>
  <si>
    <t>Г.кал.</t>
  </si>
  <si>
    <r>
      <rPr>
        <b/>
        <sz val="8"/>
        <rFont val="Times New Roman"/>
        <family val="1"/>
      </rPr>
      <t>КЗ</t>
    </r>
    <r>
      <rPr>
        <sz val="8"/>
        <rFont val="Times New Roman"/>
        <family val="1"/>
      </rPr>
      <t xml:space="preserve"> ОАО "ЭнергосбыТ Плюс" Поставка электроэнергии (дог.№97228 от 25.12.2013 г.) </t>
    </r>
  </si>
  <si>
    <r>
      <rPr>
        <b/>
        <sz val="8"/>
        <rFont val="Times New Roman"/>
        <family val="1"/>
      </rPr>
      <t xml:space="preserve">КЗ </t>
    </r>
    <r>
      <rPr>
        <sz val="8"/>
        <rFont val="Times New Roman"/>
        <family val="1"/>
      </rPr>
      <t>МУП ПТЖКХ Коммунальные услуги .дог. № 207/13 от 30.12.2013 г.</t>
    </r>
  </si>
  <si>
    <t xml:space="preserve">МУ ОП "Рефтинское" Поставка тепловой энергии   </t>
  </si>
  <si>
    <t xml:space="preserve">ОАО "ЭнергосбыТ Плюс" Поставка электроэнергии </t>
  </si>
  <si>
    <t>МУП ПТЖКХ Коммунальные услуги</t>
  </si>
  <si>
    <t xml:space="preserve"> ОАО "ЭнергосбыТ Плюс" Электрическая энергия </t>
  </si>
  <si>
    <t>Налог на имущество (согласно справки)</t>
  </si>
  <si>
    <t>Госпошлина</t>
  </si>
  <si>
    <t xml:space="preserve">Абонентное обслуживание компьютерной техники </t>
  </si>
  <si>
    <t>Вывоз твёрдых бытовых отходов</t>
  </si>
  <si>
    <t>Заправка картриджей</t>
  </si>
  <si>
    <t>Ремонт орг. техники</t>
  </si>
  <si>
    <t xml:space="preserve">Содержание и ремонт общего имущества </t>
  </si>
  <si>
    <t>Сантехнические работы</t>
  </si>
  <si>
    <t>Услуги плотника (ремонт имущества)</t>
  </si>
  <si>
    <t>Снятие показаний с теплосчётчика</t>
  </si>
  <si>
    <t>ТО и ремонт системы АПС</t>
  </si>
  <si>
    <t>Комплесное обслуживание  веб-сайта</t>
  </si>
  <si>
    <t>Услуги нотариуса</t>
  </si>
  <si>
    <t xml:space="preserve">Обновление программного обеспечения ИРБИС64 </t>
  </si>
  <si>
    <t xml:space="preserve">Поставка программного обеспечения  Антивирус Kaspersky Endpoint Security для бизнеса – Стандартный Russian Edition 15-19 Node 1 year Educational License Renewal. </t>
  </si>
  <si>
    <t>Участие в областных обучающих семинарах, конференциях, учёба на курсах повышения квалификации,по охране труда,пожарной безопасности. Командировочные расходы.</t>
  </si>
  <si>
    <t>Участие в областных обучающих семинарах, конференциях, учёба на курсах повышения квалификации,по охране труда,пожарной безопасности. Проезд:  п.Рефтинский - г.Екатеринбург - п. Рефтинский</t>
  </si>
  <si>
    <t>Участие в областных обучающих семинарах, конференциях, учёба на курсах повышения квалификации,по охране труда,пожарной безопасности.(оплата курсов)</t>
  </si>
  <si>
    <t xml:space="preserve">Формирование библиотечных  фондов. Книжная продукция. </t>
  </si>
  <si>
    <t>Ед. изм.</t>
  </si>
  <si>
    <t>Гуашь 12 цв.</t>
  </si>
  <si>
    <t xml:space="preserve">набор </t>
  </si>
  <si>
    <t>Бархатная бумага 6 цв.</t>
  </si>
  <si>
    <t>набор</t>
  </si>
  <si>
    <t>Бумага для офисной техники</t>
  </si>
  <si>
    <t>шт.</t>
  </si>
  <si>
    <t>Бумага писчая</t>
  </si>
  <si>
    <t>упак.</t>
  </si>
  <si>
    <t>Бумага цветная 12 цв. А-4</t>
  </si>
  <si>
    <t>Ватман А1</t>
  </si>
  <si>
    <t>Карандаш чернографитовый</t>
  </si>
  <si>
    <t xml:space="preserve">Картон гофрированный </t>
  </si>
  <si>
    <t>Клейкая  лента</t>
  </si>
  <si>
    <t>Клейкая лента  двухсторонняя</t>
  </si>
  <si>
    <t xml:space="preserve">Клей-карандаш </t>
  </si>
  <si>
    <t>Клей ПВА 65 г.</t>
  </si>
  <si>
    <t>Корректирующая жидкость на водной основе</t>
  </si>
  <si>
    <t>Лоток для бумаг</t>
  </si>
  <si>
    <t xml:space="preserve">Мелки восковые 12 цв. </t>
  </si>
  <si>
    <t>Папка с завязками картонная</t>
  </si>
  <si>
    <t>Перманентный маркер</t>
  </si>
  <si>
    <t>Ручка шариковая</t>
  </si>
  <si>
    <t>Скоросшиватель пластиковый</t>
  </si>
  <si>
    <t>Скоросшиватель картонный</t>
  </si>
  <si>
    <t>Скрепки канцелярские 50 шт. в уп.</t>
  </si>
  <si>
    <t>Стержни син.; красн.</t>
  </si>
  <si>
    <t>Тетрадь ученич.  24 л. в  клет.</t>
  </si>
  <si>
    <t>Файлы А4</t>
  </si>
  <si>
    <t>Библиотечная техника (каталожные карточки,вкладыши для формуляров,формуляры и т.д.)</t>
  </si>
  <si>
    <t>Бумажные полотенца</t>
  </si>
  <si>
    <t>Бумага туалетная</t>
  </si>
  <si>
    <t>рул.</t>
  </si>
  <si>
    <t>Ведро полиэтиленовое</t>
  </si>
  <si>
    <t>Корзина для бумаг</t>
  </si>
  <si>
    <t>Лампы люминист. (18W)</t>
  </si>
  <si>
    <t>Лампа 11W</t>
  </si>
  <si>
    <t>Лампы накаливания 60 vt,95 vt</t>
  </si>
  <si>
    <t>Лампы энергосберегающие</t>
  </si>
  <si>
    <t>Пакеты для лёгкого мусора (30 л)</t>
  </si>
  <si>
    <t>Перчатки резиновые</t>
  </si>
  <si>
    <t>пара</t>
  </si>
  <si>
    <t>Рукавицы комбинированные</t>
  </si>
  <si>
    <t>Картридж для принтера Epson LX – 1170II</t>
  </si>
  <si>
    <t>Картридж для принтера HP Color LaserJet 1600</t>
  </si>
  <si>
    <t xml:space="preserve">Тонер Canon C-EXV 6 </t>
  </si>
  <si>
    <t>Тонер C-ЕXV33</t>
  </si>
  <si>
    <t xml:space="preserve">Тонер Canon NP6012 </t>
  </si>
  <si>
    <t>Жёстский диск</t>
  </si>
  <si>
    <t>Валенки на резиновой подошве</t>
  </si>
  <si>
    <t>Костюм на утепляющей прокладке</t>
  </si>
  <si>
    <t>комплект</t>
  </si>
  <si>
    <t>Костюм "Труженик"</t>
  </si>
  <si>
    <t>Плащ непромокаемый с капюшоном</t>
  </si>
  <si>
    <t>Сапоги резиновые</t>
  </si>
  <si>
    <t>Халаты рабочие</t>
  </si>
  <si>
    <t>Мыло туалетное</t>
  </si>
  <si>
    <t>Мыло жидкое</t>
  </si>
  <si>
    <t>Мыло хозяйственное</t>
  </si>
  <si>
    <t>Средство для унитаза Санокс</t>
  </si>
  <si>
    <t>Средство для стёкол 500 гр.</t>
  </si>
  <si>
    <t>Чистящее средство 400 гр.</t>
  </si>
  <si>
    <t>Порошок стиральный 400 гр.</t>
  </si>
  <si>
    <t>Гербовая печать</t>
  </si>
  <si>
    <t>Плановое значение (руб.)</t>
  </si>
  <si>
    <t>Оплата труда и начисления на оплату труда:</t>
  </si>
  <si>
    <t>КБК 901 0801 093000И 111 ст.211</t>
  </si>
  <si>
    <t>КБК 901 0801 093000И 111 ст.213</t>
  </si>
  <si>
    <t>КБК 901 0801 093000И 112 ст.212</t>
  </si>
  <si>
    <t>КБК 901 0801 093000И  244 ст.221</t>
  </si>
  <si>
    <t>КБК 901 0801 093000И 244 ст.222</t>
  </si>
  <si>
    <t>КБК 901 0801 093000И 112 ст.222</t>
  </si>
  <si>
    <t>КБК 901 0801 093000И 244 ст.223</t>
  </si>
  <si>
    <t>Услуги по содержанию имущества</t>
  </si>
  <si>
    <t>КБК 901 0801 093000И 244 ст.225</t>
  </si>
  <si>
    <t>КБК 901 0801 093000И 244 ст.226</t>
  </si>
  <si>
    <t>Приобретение основных средств</t>
  </si>
  <si>
    <t>КБК 901 0801 093000И 244 ст.310</t>
  </si>
  <si>
    <t>Приобретение материальных запасов</t>
  </si>
  <si>
    <t>КБК 901 0801 093000И 244 ст.340</t>
  </si>
  <si>
    <t>Прочие расходы</t>
  </si>
  <si>
    <t>КБК 901 0801 093000И 851 ст.290</t>
  </si>
  <si>
    <t>КБК 901 0801 093000И 852 ст.290</t>
  </si>
  <si>
    <t>Итого</t>
  </si>
  <si>
    <t>л/сч  (КФО 5) - КБК 901 0801 093000И 112</t>
  </si>
  <si>
    <t>л/сч  (КФО 4) - КБК 901 0801 093000И 244</t>
  </si>
  <si>
    <t>л/сч  (КФО 5) - КБК 901 0801 093000И 244</t>
  </si>
  <si>
    <t>л/сч (КФО 4) - КБК 901 0801 093000И 851</t>
  </si>
  <si>
    <t>л/сч (КФО 4) - КБК 901 0801 093000И 852</t>
  </si>
  <si>
    <t>л/сч (КФО 5) - КБК 901 0801 093000И 244</t>
  </si>
  <si>
    <t>КФО - 4</t>
  </si>
  <si>
    <t>КФО - 5</t>
  </si>
  <si>
    <t>КФО - 2</t>
  </si>
  <si>
    <t>Услуги лица ответственного  за электрохозяйство</t>
  </si>
  <si>
    <t>КБК 901 0801 093000И 244 ст.290</t>
  </si>
  <si>
    <t xml:space="preserve"> ст.211</t>
  </si>
  <si>
    <t>ст.213</t>
  </si>
  <si>
    <t xml:space="preserve"> ст.212</t>
  </si>
  <si>
    <t xml:space="preserve"> ст.221</t>
  </si>
  <si>
    <t>ст. 222</t>
  </si>
  <si>
    <t xml:space="preserve"> ст.223</t>
  </si>
  <si>
    <t xml:space="preserve"> ст.225</t>
  </si>
  <si>
    <t xml:space="preserve"> ст.226</t>
  </si>
  <si>
    <t xml:space="preserve"> ст.310</t>
  </si>
  <si>
    <t xml:space="preserve"> ст.340</t>
  </si>
  <si>
    <t xml:space="preserve"> ст.290</t>
  </si>
  <si>
    <t>КБК 901 0801 093000И 112 ст.226</t>
  </si>
  <si>
    <t>Гкал.</t>
  </si>
  <si>
    <r>
      <rPr>
        <b/>
        <sz val="8"/>
        <rFont val="Times New Roman"/>
        <family val="1"/>
      </rPr>
      <t>КЗ</t>
    </r>
    <r>
      <rPr>
        <sz val="8"/>
        <rFont val="Times New Roman"/>
        <family val="1"/>
      </rPr>
      <t xml:space="preserve"> МУ ОП "Рефтинское" Поставка тепловой энергии дог. № Т-17 от 27.12.2013 г.</t>
    </r>
  </si>
  <si>
    <t>Расчёт стоимости платных услуг к Плану ФХД на 2015 год</t>
  </si>
  <si>
    <t>Мероприятия к неделе детской книги Призы (канцелярские товары, книги)</t>
  </si>
  <si>
    <t>Конкурсы рисунков, поделок, творческих работ (призы, подарки. )</t>
  </si>
  <si>
    <t>Библионочь 2015 г.  (призы, подарки )</t>
  </si>
  <si>
    <t>Конкурс чтецов "Поэзия Рефтинской земли", посвященный А.С. Буслаеву (бланки).</t>
  </si>
  <si>
    <t>л/сч  (КФО 4) - 901 0801 093000И 111</t>
  </si>
  <si>
    <t>л/сч   (КФО 4) - КБК 901 0801 093000И 112</t>
  </si>
  <si>
    <t>л/сч   (КФО 5) - КБК 901 0801 093000И 112</t>
  </si>
  <si>
    <t>интернет</t>
  </si>
  <si>
    <t>Кредиторская задолженность  за декабрь 2014 года. ОАО "Ростелеком" Услуги связи (дог. № 06072 от 30.12.2013 г.)</t>
  </si>
  <si>
    <t>Кредиторская задолженность за декабрь 2014 года. ОАО "Ростелеком" Интернет  (дог. №65/06072 от 30.12.2013 г.)</t>
  </si>
  <si>
    <t>КФО - 4;5</t>
  </si>
  <si>
    <t>ИТОГО Плановое значение (руб.)</t>
  </si>
  <si>
    <t>Кредиторская задолженность, начисление на оплату труда за декабрь 2014 года - 107 721,63 руб.</t>
  </si>
  <si>
    <t>Начисление на оплату труда: январь-декабрь 2015 г.</t>
  </si>
  <si>
    <t>Налог на прибыль за 2014 год</t>
  </si>
  <si>
    <t>Исполнитель                                                      _____________________</t>
  </si>
  <si>
    <t xml:space="preserve">                                                                               (подпись)</t>
  </si>
  <si>
    <t xml:space="preserve">              (расшифровка подписи)</t>
  </si>
  <si>
    <r>
      <rPr>
        <b/>
        <sz val="10"/>
        <rFont val="Times New Roman"/>
        <family val="1"/>
      </rPr>
      <t xml:space="preserve">Кредиторская задолженность </t>
    </r>
    <r>
      <rPr>
        <sz val="10"/>
        <rFont val="Times New Roman"/>
        <family val="1"/>
      </rPr>
      <t xml:space="preserve"> ИП Моргунов А.Ю. Абонентное обслуживание компьютерной техники (дог.№ 1/13 -IT от 30.12.2013 г.)</t>
    </r>
  </si>
  <si>
    <r>
      <rPr>
        <b/>
        <sz val="10"/>
        <rFont val="Times New Roman"/>
        <family val="1"/>
      </rPr>
      <t xml:space="preserve">Кредиторская задолженность </t>
    </r>
    <r>
      <rPr>
        <sz val="10"/>
        <rFont val="Times New Roman"/>
        <family val="1"/>
      </rPr>
      <t xml:space="preserve"> ИП Моргунов А.Ю. Выполнение ремонта и технической поддержки оргтехники. (дог. №4/14-IT от 28.11.2014 г. - 1050,00 руб.)</t>
    </r>
  </si>
  <si>
    <r>
      <rPr>
        <b/>
        <sz val="10"/>
        <rFont val="Times New Roman"/>
        <family val="1"/>
      </rPr>
      <t>Кредиторская задолженность</t>
    </r>
    <r>
      <rPr>
        <sz val="10"/>
        <rFont val="Times New Roman"/>
        <family val="1"/>
      </rPr>
      <t xml:space="preserve"> МУП ПТЖКХ Содержание и ремонт общего имущества ул. Молодёжная 29 (дог.№206/14 от 30.12.2013 г. )за ноябрь - 1 253,59 руб.; оплата за декабрь 2014 г. - 1 253,59 руб.</t>
    </r>
  </si>
  <si>
    <r>
      <t xml:space="preserve">Кредиторская задолженность </t>
    </r>
    <r>
      <rPr>
        <sz val="10"/>
        <rFont val="Times New Roman"/>
        <family val="1"/>
      </rPr>
      <t>МУ ОП Рефтинское Снятие показаний с теплосчетчика ( дог.№ 32/2013 от 30.12.2013 г.) за сентябрь - ноябрь 2014 г.; оплата за декабрь 2014 г. - 446,83 руб.</t>
    </r>
  </si>
  <si>
    <r>
      <rPr>
        <b/>
        <sz val="10"/>
        <rFont val="Times New Roman"/>
        <family val="1"/>
      </rPr>
      <t xml:space="preserve">Кредиторская задолженность </t>
    </r>
    <r>
      <rPr>
        <sz val="10"/>
        <rFont val="Times New Roman"/>
        <family val="1"/>
      </rPr>
      <t>ООО "ОПТИМА" ТО и ремонт системы АПС (дог.№ 124 от 26.12.2013 г. )</t>
    </r>
  </si>
  <si>
    <r>
      <rPr>
        <b/>
        <sz val="10"/>
        <rFont val="Times New Roman"/>
        <family val="1"/>
      </rPr>
      <t>Кредиторская задолженность</t>
    </r>
    <r>
      <rPr>
        <sz val="10"/>
        <rFont val="Times New Roman"/>
        <family val="1"/>
      </rPr>
      <t xml:space="preserve"> МУП ПТЖКХ Услуги по сбору, вывозу и размещению отходов 4-го класса опасности (дог.№206/14 от 30.12.2013 г.)          за декабрь 2014 г.</t>
    </r>
  </si>
  <si>
    <t xml:space="preserve">Формирование библиотечных фондов.   Подписка на периодические издания. </t>
  </si>
  <si>
    <t xml:space="preserve">Участие в областных обучающих семинарах, конференциях, учёба на курсах повышения квалификации,по охране труда,пожарной безопасности.Проживание в гостинице </t>
  </si>
  <si>
    <t>л/сч  (КФО 4) - КБК 901 0801 093000И 112</t>
  </si>
  <si>
    <t>Расчёт расходов по выплатам  к Плану ФХД на 2015год</t>
  </si>
  <si>
    <t>Ед.измерения</t>
  </si>
  <si>
    <t>Заработная плата: январь - декабрь 2015 г.:</t>
  </si>
  <si>
    <t>1.1</t>
  </si>
  <si>
    <t>мес.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</si>
  <si>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</si>
  <si>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</si>
  <si>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</si>
  <si>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</si>
  <si>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</si>
  <si>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</si>
  <si>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</si>
  <si>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</si>
  <si>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</si>
  <si>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</si>
  <si>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</si>
  <si>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</si>
  <si>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 xml:space="preserve">Исполнитель             ________________                                 </t>
  </si>
  <si>
    <t>(расшифровка подписи)</t>
  </si>
  <si>
    <t>водоотведение</t>
  </si>
  <si>
    <t>Холодное водоснабжение</t>
  </si>
  <si>
    <t>Горячее водоснабжение</t>
  </si>
  <si>
    <r>
      <rPr>
        <b/>
        <sz val="8"/>
        <rFont val="Times New Roman"/>
        <family val="1"/>
      </rPr>
      <t>КЗ</t>
    </r>
    <r>
      <rPr>
        <sz val="8"/>
        <rFont val="Times New Roman"/>
        <family val="1"/>
      </rPr>
      <t xml:space="preserve"> ОАО "ЭнергосбыТ Плюс" Поставка электроэнергии (дог.№97228 от 25.12.2013 г.) за сентябрь-ноябрь 2014 г. - 8799,68 руб.; оплата за декабрь 2014 г. - 3714,03 руб.</t>
    </r>
  </si>
  <si>
    <r>
      <rPr>
        <b/>
        <sz val="8"/>
        <rFont val="Times New Roman"/>
        <family val="1"/>
      </rPr>
      <t>КЗ</t>
    </r>
    <r>
      <rPr>
        <sz val="8"/>
        <rFont val="Times New Roman"/>
        <family val="1"/>
      </rPr>
      <t xml:space="preserve"> МУ ОП "Рефтинское" Поставка тепловой энергии дог. № Т-17 от 27.12.2013 г.  за сентябрь-ноябрь 2014 г. - 23448,80 руб.; оплата за декабрь 2014 г. - 12504,99 руб.</t>
    </r>
  </si>
  <si>
    <t>Исполнитель</t>
  </si>
  <si>
    <t>______________________________</t>
  </si>
  <si>
    <r>
      <rPr>
        <b/>
        <sz val="8"/>
        <rFont val="Times New Roman"/>
        <family val="1"/>
      </rPr>
      <t xml:space="preserve">КЗ </t>
    </r>
    <r>
      <rPr>
        <sz val="8"/>
        <rFont val="Times New Roman"/>
        <family val="1"/>
      </rPr>
      <t>МУП ПТЖКХ Коммунальные услуги .дог. № 207/13 от 30.12.2013 г. за ноябрь 2014 г. - 579,73 руб., оплата за декабрь 2014 г. - 528,04 руб.</t>
    </r>
  </si>
  <si>
    <t>23 578,80 руб.*18,75 шт. ед. = 442 102,50 руб. в мес.</t>
  </si>
  <si>
    <t>23 578,80 руб. *19,75 шт.ед. = 465 681,30 руб. в мес.</t>
  </si>
  <si>
    <t>442 102,50 руб. * 4 мес. = 1 768 410,00 руб.( на январь - апрель 2015 г.)</t>
  </si>
  <si>
    <t>465 681,30 руб. *8 мес. = 3 725 450,40 руб. (на май - декабрь 2015 г.)</t>
  </si>
  <si>
    <t>1 768 410,00 руб. + 3725 450,40 руб. = 5 493 860,40 руб. на 2015 г.</t>
  </si>
  <si>
    <t>Расчёт ФОТ на 2015 г.</t>
  </si>
  <si>
    <t>5 493 860,00 руб.*30,2% = 1 659 145,72 руб.</t>
  </si>
  <si>
    <t xml:space="preserve">ФОТ на январь - декабрь 2015 г. </t>
  </si>
  <si>
    <t>КБК 901 0801 093000И  ст.290</t>
  </si>
  <si>
    <t xml:space="preserve">Исполнитель                                                </t>
  </si>
  <si>
    <t>_________________</t>
  </si>
  <si>
    <t>О.И.Чернолевченко</t>
  </si>
  <si>
    <t xml:space="preserve">                        (расшифровка подписи)</t>
  </si>
  <si>
    <t xml:space="preserve">                  (расшифровка подписи)</t>
  </si>
  <si>
    <t xml:space="preserve">                (расшифровка подписи)</t>
  </si>
  <si>
    <t xml:space="preserve"> Тепловая энергия </t>
  </si>
  <si>
    <t xml:space="preserve">  Сетевая вода </t>
  </si>
  <si>
    <t xml:space="preserve">  Вода сточная </t>
  </si>
  <si>
    <t>Вода питьевая (горячая)</t>
  </si>
  <si>
    <t>м. 3</t>
  </si>
  <si>
    <t>1-е полугодие -55,39 ;                             2-е полугодие - 58,60</t>
  </si>
  <si>
    <t>Вода питьевая (холодная)</t>
  </si>
  <si>
    <t>1-е полугодие -7,79 ;                             2-е полугодие - 8,24</t>
  </si>
  <si>
    <t>1-е полугодие -21,22 ;                             2-е полугодие - 22,45</t>
  </si>
  <si>
    <t>1-е полугодие -30,27 ;                             2-е полугодие - 32,03</t>
  </si>
  <si>
    <t>1-е полугодие -781,89;                             2-е полугодие - 827,24</t>
  </si>
  <si>
    <t>кВт. Час</t>
  </si>
  <si>
    <t>1-е полугодие -4,72 ;                            2-е полугодие - 4,99</t>
  </si>
  <si>
    <r>
      <t xml:space="preserve">Кредиторская задолженность </t>
    </r>
    <r>
      <rPr>
        <sz val="10"/>
        <rFont val="Times New Roman"/>
        <family val="1"/>
      </rPr>
      <t>ОАО "ЭнергосбыТ Плюс" Поставка электроэнергии (дог.№97228 от 25.12.2013 г.) за сентябрь-ноябрь 2014 г. - 8799,68 руб.; оплата за декабрь 2014 г. - 3714,03 руб.</t>
    </r>
  </si>
  <si>
    <r>
      <t>Кредиторская задолженность</t>
    </r>
    <r>
      <rPr>
        <sz val="10"/>
        <rFont val="Times New Roman"/>
        <family val="1"/>
      </rPr>
      <t xml:space="preserve"> МУ ОП "Рефтинское" Поставка тепловой энергии  дог. № Т-17 от 27.12.2013 г. за сентябрь-ноябрь 2014 г. - 23448,80 руб.; оплата за декабрь 2014 г. - 12504,99 руб.</t>
    </r>
  </si>
  <si>
    <r>
      <t>Кредиторская задолженность</t>
    </r>
    <r>
      <rPr>
        <sz val="10"/>
        <rFont val="Times New Roman"/>
        <family val="1"/>
      </rPr>
      <t xml:space="preserve"> МУП ПТЖКХ Коммунальные услуги дог. № 207/13 от 30.12.2013 г. за ноябрь 2014 г. - 579,73 руб., оплата за декабрь 2014 г. - 528,04 руб.</t>
    </r>
  </si>
  <si>
    <t>л/сч (КФО 4) - КБК 901 0801 093000И 244</t>
  </si>
  <si>
    <t>20 чел.</t>
  </si>
  <si>
    <t>л/сч (КФО 4) - КБК 901 0801 093000И 853</t>
  </si>
  <si>
    <t>Т.Н.Гриневская</t>
  </si>
  <si>
    <t>КБК 901 0801 093000И 853 ст.290</t>
  </si>
  <si>
    <t>Пени в государственный пенсионный фонд РФ (ФФОМС-38,74 руб. Пенсионный фонд СП-167,11 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</si>
</sst>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0.0"/>
    <numFmt numFmtId="171" formatCode="0.000"/>
    <numFmt numFmtId="172" formatCode="0.000000"/>
    <numFmt numFmtId="173" formatCode="0.0000000"/>
    <numFmt numFmtId="174" formatCode="0.00000"/>
    <numFmt numFmtId="175" formatCode="0.0000"/>
  </numFmts>
  <fonts count="7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2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justify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1"/>
    </xf>
    <xf numFmtId="0" fontId="7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0" fillId="32" borderId="0" xfId="0" applyFill="1" applyAlignment="1">
      <alignment/>
    </xf>
    <xf numFmtId="4" fontId="6" fillId="0" borderId="14" xfId="0" applyNumberFormat="1" applyFont="1" applyBorder="1" applyAlignment="1">
      <alignment vertical="top" wrapText="1"/>
    </xf>
    <xf numFmtId="4" fontId="7" fillId="0" borderId="14" xfId="0" applyNumberFormat="1" applyFont="1" applyBorder="1" applyAlignment="1">
      <alignment vertical="top" wrapText="1"/>
    </xf>
    <xf numFmtId="4" fontId="6" fillId="32" borderId="16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4" fontId="14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5" fillId="0" borderId="19" xfId="0" applyFont="1" applyBorder="1" applyAlignment="1">
      <alignment horizontal="left"/>
    </xf>
    <xf numFmtId="0" fontId="15" fillId="0" borderId="19" xfId="0" applyFont="1" applyBorder="1" applyAlignment="1">
      <alignment horizontal="left" wrapText="1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left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left" wrapText="1"/>
    </xf>
    <xf numFmtId="0" fontId="15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15" fillId="0" borderId="20" xfId="0" applyNumberFormat="1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5" fillId="0" borderId="23" xfId="0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 wrapText="1"/>
    </xf>
    <xf numFmtId="4" fontId="15" fillId="0" borderId="25" xfId="0" applyNumberFormat="1" applyFont="1" applyBorder="1" applyAlignment="1">
      <alignment horizontal="center"/>
    </xf>
    <xf numFmtId="0" fontId="15" fillId="0" borderId="23" xfId="0" applyFont="1" applyBorder="1" applyAlignment="1">
      <alignment horizontal="left" wrapText="1"/>
    </xf>
    <xf numFmtId="0" fontId="15" fillId="0" borderId="23" xfId="0" applyFont="1" applyBorder="1" applyAlignment="1">
      <alignment horizontal="center" wrapText="1"/>
    </xf>
    <xf numFmtId="2" fontId="0" fillId="0" borderId="0" xfId="0" applyNumberFormat="1" applyFill="1" applyAlignment="1">
      <alignment/>
    </xf>
    <xf numFmtId="0" fontId="10" fillId="0" borderId="0" xfId="0" applyFont="1" applyAlignment="1">
      <alignment horizontal="center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wrapText="1"/>
    </xf>
    <xf numFmtId="4" fontId="69" fillId="0" borderId="24" xfId="0" applyNumberFormat="1" applyFont="1" applyBorder="1" applyAlignment="1">
      <alignment horizontal="center"/>
    </xf>
    <xf numFmtId="0" fontId="70" fillId="0" borderId="38" xfId="0" applyFont="1" applyBorder="1" applyAlignment="1">
      <alignment horizontal="left"/>
    </xf>
    <xf numFmtId="4" fontId="70" fillId="0" borderId="22" xfId="0" applyNumberFormat="1" applyFont="1" applyBorder="1" applyAlignment="1">
      <alignment horizontal="center"/>
    </xf>
    <xf numFmtId="0" fontId="69" fillId="0" borderId="38" xfId="0" applyFont="1" applyBorder="1" applyAlignment="1">
      <alignment horizontal="left"/>
    </xf>
    <xf numFmtId="0" fontId="70" fillId="0" borderId="22" xfId="0" applyFont="1" applyBorder="1" applyAlignment="1">
      <alignment horizontal="center"/>
    </xf>
    <xf numFmtId="4" fontId="69" fillId="0" borderId="22" xfId="0" applyNumberFormat="1" applyFont="1" applyBorder="1" applyAlignment="1">
      <alignment horizontal="center"/>
    </xf>
    <xf numFmtId="4" fontId="69" fillId="0" borderId="38" xfId="0" applyNumberFormat="1" applyFont="1" applyBorder="1" applyAlignment="1">
      <alignment horizontal="left"/>
    </xf>
    <xf numFmtId="4" fontId="70" fillId="0" borderId="39" xfId="0" applyNumberFormat="1" applyFont="1" applyBorder="1" applyAlignment="1">
      <alignment horizontal="center"/>
    </xf>
    <xf numFmtId="4" fontId="69" fillId="0" borderId="25" xfId="0" applyNumberFormat="1" applyFont="1" applyBorder="1" applyAlignment="1">
      <alignment horizontal="center"/>
    </xf>
    <xf numFmtId="0" fontId="71" fillId="0" borderId="35" xfId="0" applyFont="1" applyBorder="1" applyAlignment="1">
      <alignment horizontal="left"/>
    </xf>
    <xf numFmtId="4" fontId="69" fillId="0" borderId="36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1" fillId="0" borderId="12" xfId="0" applyFont="1" applyBorder="1" applyAlignment="1">
      <alignment/>
    </xf>
    <xf numFmtId="4" fontId="69" fillId="0" borderId="19" xfId="0" applyNumberFormat="1" applyFont="1" applyBorder="1" applyAlignment="1">
      <alignment horizontal="center"/>
    </xf>
    <xf numFmtId="0" fontId="70" fillId="0" borderId="19" xfId="0" applyFont="1" applyBorder="1" applyAlignment="1">
      <alignment horizontal="left"/>
    </xf>
    <xf numFmtId="4" fontId="70" fillId="0" borderId="19" xfId="0" applyNumberFormat="1" applyFont="1" applyBorder="1" applyAlignment="1">
      <alignment horizontal="center"/>
    </xf>
    <xf numFmtId="0" fontId="69" fillId="0" borderId="19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4" fontId="69" fillId="0" borderId="19" xfId="0" applyNumberFormat="1" applyFont="1" applyBorder="1" applyAlignment="1">
      <alignment horizontal="left"/>
    </xf>
    <xf numFmtId="0" fontId="69" fillId="0" borderId="20" xfId="0" applyFont="1" applyBorder="1" applyAlignment="1">
      <alignment horizontal="center" wrapText="1"/>
    </xf>
    <xf numFmtId="4" fontId="69" fillId="0" borderId="20" xfId="0" applyNumberFormat="1" applyFont="1" applyBorder="1" applyAlignment="1">
      <alignment horizontal="center"/>
    </xf>
    <xf numFmtId="0" fontId="69" fillId="0" borderId="40" xfId="0" applyFont="1" applyBorder="1" applyAlignment="1">
      <alignment horizontal="left"/>
    </xf>
    <xf numFmtId="4" fontId="70" fillId="0" borderId="40" xfId="0" applyNumberFormat="1" applyFont="1" applyBorder="1" applyAlignment="1">
      <alignment horizontal="center"/>
    </xf>
    <xf numFmtId="4" fontId="69" fillId="0" borderId="41" xfId="0" applyNumberFormat="1" applyFont="1" applyBorder="1" applyAlignment="1">
      <alignment horizontal="center"/>
    </xf>
    <xf numFmtId="0" fontId="71" fillId="0" borderId="41" xfId="0" applyFont="1" applyBorder="1" applyAlignment="1">
      <alignment horizontal="left"/>
    </xf>
    <xf numFmtId="4" fontId="69" fillId="0" borderId="42" xfId="0" applyNumberFormat="1" applyFont="1" applyBorder="1" applyAlignment="1">
      <alignment horizontal="center"/>
    </xf>
    <xf numFmtId="0" fontId="69" fillId="0" borderId="19" xfId="0" applyFont="1" applyBorder="1" applyAlignment="1">
      <alignment horizontal="left" wrapText="1"/>
    </xf>
    <xf numFmtId="4" fontId="70" fillId="0" borderId="19" xfId="0" applyNumberFormat="1" applyFont="1" applyBorder="1" applyAlignment="1">
      <alignment horizontal="center" wrapText="1"/>
    </xf>
    <xf numFmtId="4" fontId="69" fillId="0" borderId="19" xfId="0" applyNumberFormat="1" applyFont="1" applyBorder="1" applyAlignment="1">
      <alignment horizontal="center" wrapText="1"/>
    </xf>
    <xf numFmtId="0" fontId="59" fillId="0" borderId="43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/>
    </xf>
    <xf numFmtId="4" fontId="11" fillId="0" borderId="36" xfId="0" applyNumberFormat="1" applyFont="1" applyBorder="1" applyAlignment="1">
      <alignment/>
    </xf>
    <xf numFmtId="0" fontId="69" fillId="0" borderId="45" xfId="0" applyFont="1" applyBorder="1" applyAlignment="1">
      <alignment horizontal="center" wrapText="1"/>
    </xf>
    <xf numFmtId="0" fontId="0" fillId="0" borderId="26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69" fillId="0" borderId="38" xfId="0" applyFont="1" applyBorder="1" applyAlignment="1">
      <alignment horizontal="left" wrapText="1"/>
    </xf>
    <xf numFmtId="0" fontId="69" fillId="0" borderId="46" xfId="0" applyFont="1" applyBorder="1" applyAlignment="1">
      <alignment horizontal="left"/>
    </xf>
    <xf numFmtId="4" fontId="0" fillId="0" borderId="39" xfId="0" applyNumberFormat="1" applyBorder="1" applyAlignment="1">
      <alignment/>
    </xf>
    <xf numFmtId="0" fontId="11" fillId="0" borderId="4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0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73" fillId="0" borderId="0" xfId="0" applyFont="1" applyBorder="1" applyAlignment="1">
      <alignment horizontal="center"/>
    </xf>
    <xf numFmtId="0" fontId="74" fillId="0" borderId="12" xfId="0" applyFont="1" applyBorder="1" applyAlignment="1">
      <alignment horizontal="center" vertical="center" wrapText="1"/>
    </xf>
    <xf numFmtId="49" fontId="72" fillId="0" borderId="38" xfId="0" applyNumberFormat="1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4" fontId="72" fillId="0" borderId="19" xfId="0" applyNumberFormat="1" applyFont="1" applyBorder="1" applyAlignment="1">
      <alignment horizontal="center" vertical="center" wrapText="1"/>
    </xf>
    <xf numFmtId="4" fontId="72" fillId="0" borderId="2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6" fillId="0" borderId="13" xfId="0" applyFont="1" applyBorder="1" applyAlignment="1">
      <alignment horizontal="center" vertical="center" wrapText="1"/>
    </xf>
    <xf numFmtId="4" fontId="72" fillId="0" borderId="39" xfId="0" applyNumberFormat="1" applyFont="1" applyBorder="1" applyAlignment="1">
      <alignment horizontal="center" vertical="center" wrapText="1"/>
    </xf>
    <xf numFmtId="4" fontId="74" fillId="0" borderId="12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4" fontId="72" fillId="0" borderId="40" xfId="0" applyNumberFormat="1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4" fontId="74" fillId="0" borderId="13" xfId="0" applyNumberFormat="1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4" fontId="72" fillId="0" borderId="20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" fontId="72" fillId="0" borderId="26" xfId="0" applyNumberFormat="1" applyFont="1" applyBorder="1" applyAlignment="1">
      <alignment horizontal="center" vertical="center" wrapText="1"/>
    </xf>
    <xf numFmtId="49" fontId="74" fillId="0" borderId="4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0" xfId="0" applyFill="1" applyAlignment="1">
      <alignment horizontal="left"/>
    </xf>
    <xf numFmtId="4" fontId="11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72" fillId="0" borderId="0" xfId="0" applyFont="1" applyBorder="1" applyAlignment="1">
      <alignment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69" fillId="0" borderId="40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9" fillId="0" borderId="0" xfId="0" applyFont="1" applyAlignment="1">
      <alignment horizontal="center"/>
    </xf>
    <xf numFmtId="0" fontId="72" fillId="0" borderId="0" xfId="0" applyFont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0" borderId="15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6" fillId="0" borderId="15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4" fillId="0" borderId="15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right" vertical="center" wrapText="1"/>
    </xf>
    <xf numFmtId="0" fontId="72" fillId="0" borderId="18" xfId="0" applyFont="1" applyBorder="1" applyAlignment="1">
      <alignment horizontal="right" vertical="center" wrapText="1"/>
    </xf>
    <xf numFmtId="0" fontId="72" fillId="0" borderId="13" xfId="0" applyFont="1" applyBorder="1" applyAlignment="1">
      <alignment horizontal="right" vertical="center" wrapText="1"/>
    </xf>
    <xf numFmtId="0" fontId="74" fillId="0" borderId="41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left" vertical="center" wrapText="1"/>
    </xf>
    <xf numFmtId="0" fontId="75" fillId="0" borderId="49" xfId="0" applyFont="1" applyBorder="1" applyAlignment="1">
      <alignment horizontal="left" vertical="center" wrapText="1"/>
    </xf>
    <xf numFmtId="0" fontId="75" fillId="0" borderId="50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8" fillId="0" borderId="48" xfId="0" applyFont="1" applyBorder="1" applyAlignment="1">
      <alignment horizontal="justify"/>
    </xf>
    <xf numFmtId="0" fontId="0" fillId="0" borderId="48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G118"/>
  <sheetViews>
    <sheetView zoomScale="90" zoomScaleNormal="90" zoomScalePageLayoutView="0" workbookViewId="0" topLeftCell="B10">
      <selection activeCell="C31" sqref="C31"/>
    </sheetView>
  </sheetViews>
  <sheetFormatPr defaultColWidth="9.00390625" defaultRowHeight="12.75"/>
  <cols>
    <col min="1" max="1" width="15.25390625" style="0" hidden="1" customWidth="1"/>
    <col min="2" max="2" width="39.875" style="0" customWidth="1"/>
    <col min="3" max="3" width="17.125" style="0" customWidth="1"/>
    <col min="4" max="4" width="37.625" style="0" customWidth="1"/>
    <col min="5" max="5" width="17.875" style="0" customWidth="1"/>
    <col min="6" max="6" width="41.00390625" style="0" customWidth="1"/>
    <col min="7" max="7" width="16.125" style="0" customWidth="1"/>
  </cols>
  <sheetData>
    <row r="1" ht="13.5" thickBot="1"/>
    <row r="2" spans="2:7" ht="23.25" customHeight="1" thickBot="1">
      <c r="B2" s="261" t="s">
        <v>226</v>
      </c>
      <c r="C2" s="262"/>
      <c r="D2" s="262" t="s">
        <v>227</v>
      </c>
      <c r="E2" s="262"/>
      <c r="F2" s="262" t="s">
        <v>256</v>
      </c>
      <c r="G2" s="264"/>
    </row>
    <row r="3" spans="2:7" ht="47.25" customHeight="1" thickBot="1">
      <c r="B3" s="169" t="s">
        <v>1</v>
      </c>
      <c r="C3" s="170" t="s">
        <v>200</v>
      </c>
      <c r="D3" s="171" t="s">
        <v>1</v>
      </c>
      <c r="E3" s="170" t="s">
        <v>200</v>
      </c>
      <c r="F3" s="169" t="s">
        <v>1</v>
      </c>
      <c r="G3" s="180" t="s">
        <v>257</v>
      </c>
    </row>
    <row r="4" spans="2:7" ht="31.5">
      <c r="B4" s="173" t="s">
        <v>201</v>
      </c>
      <c r="C4" s="160"/>
      <c r="D4" s="159" t="s">
        <v>201</v>
      </c>
      <c r="E4" s="160"/>
      <c r="F4" s="159" t="s">
        <v>201</v>
      </c>
      <c r="G4" s="174"/>
    </row>
    <row r="5" spans="2:7" ht="15.75">
      <c r="B5" s="136" t="s">
        <v>202</v>
      </c>
      <c r="C5" s="155">
        <v>5493860</v>
      </c>
      <c r="D5" s="154" t="s">
        <v>202</v>
      </c>
      <c r="E5" s="155"/>
      <c r="F5" s="154" t="s">
        <v>202</v>
      </c>
      <c r="G5" s="175">
        <f>C5+E5</f>
        <v>5493860</v>
      </c>
    </row>
    <row r="6" spans="2:7" ht="20.25" customHeight="1">
      <c r="B6" s="136" t="s">
        <v>203</v>
      </c>
      <c r="C6" s="155">
        <v>1766867</v>
      </c>
      <c r="D6" s="154" t="s">
        <v>203</v>
      </c>
      <c r="E6" s="155"/>
      <c r="F6" s="154" t="s">
        <v>203</v>
      </c>
      <c r="G6" s="175">
        <f>C6+E6</f>
        <v>1766867</v>
      </c>
    </row>
    <row r="7" spans="2:7" ht="17.25" customHeight="1">
      <c r="B7" s="136" t="s">
        <v>204</v>
      </c>
      <c r="C7" s="155">
        <v>4200</v>
      </c>
      <c r="D7" s="154" t="s">
        <v>204</v>
      </c>
      <c r="E7" s="155">
        <v>2000</v>
      </c>
      <c r="F7" s="154" t="s">
        <v>204</v>
      </c>
      <c r="G7" s="175">
        <f>C7+E7</f>
        <v>6200</v>
      </c>
    </row>
    <row r="8" spans="2:7" ht="18" customHeight="1">
      <c r="B8" s="138" t="s">
        <v>4</v>
      </c>
      <c r="C8" s="157"/>
      <c r="D8" s="156" t="s">
        <v>4</v>
      </c>
      <c r="E8" s="157"/>
      <c r="F8" s="156" t="s">
        <v>4</v>
      </c>
      <c r="G8" s="176"/>
    </row>
    <row r="9" spans="2:7" ht="18" customHeight="1">
      <c r="B9" s="138" t="s">
        <v>205</v>
      </c>
      <c r="C9" s="155">
        <v>80652</v>
      </c>
      <c r="D9" s="156" t="s">
        <v>205</v>
      </c>
      <c r="E9" s="153"/>
      <c r="F9" s="156" t="s">
        <v>205</v>
      </c>
      <c r="G9" s="175">
        <f>C9</f>
        <v>80652</v>
      </c>
    </row>
    <row r="10" spans="2:7" ht="15.75">
      <c r="B10" s="141" t="s">
        <v>5</v>
      </c>
      <c r="C10" s="155"/>
      <c r="D10" s="158" t="s">
        <v>5</v>
      </c>
      <c r="E10" s="153"/>
      <c r="F10" s="158" t="s">
        <v>5</v>
      </c>
      <c r="G10" s="176"/>
    </row>
    <row r="11" spans="2:7" ht="15.75">
      <c r="B11" s="138" t="s">
        <v>207</v>
      </c>
      <c r="C11" s="155">
        <v>1801</v>
      </c>
      <c r="D11" s="156" t="s">
        <v>206</v>
      </c>
      <c r="E11" s="153"/>
      <c r="F11" s="156" t="s">
        <v>206</v>
      </c>
      <c r="G11" s="175">
        <f>C11</f>
        <v>1801</v>
      </c>
    </row>
    <row r="12" spans="2:7" ht="15.75">
      <c r="B12" s="138" t="s">
        <v>206</v>
      </c>
      <c r="C12" s="155">
        <v>3150</v>
      </c>
      <c r="D12" s="156" t="s">
        <v>207</v>
      </c>
      <c r="E12" s="155">
        <v>9500</v>
      </c>
      <c r="F12" s="156" t="s">
        <v>207</v>
      </c>
      <c r="G12" s="175">
        <f>C12+E12</f>
        <v>12650</v>
      </c>
    </row>
    <row r="13" spans="2:7" ht="15.75">
      <c r="B13" s="138" t="s">
        <v>6</v>
      </c>
      <c r="C13" s="157"/>
      <c r="D13" s="156" t="s">
        <v>6</v>
      </c>
      <c r="E13" s="157"/>
      <c r="F13" s="156" t="s">
        <v>6</v>
      </c>
      <c r="G13" s="176"/>
    </row>
    <row r="14" spans="2:7" ht="15.75">
      <c r="B14" s="138" t="s">
        <v>208</v>
      </c>
      <c r="C14" s="155">
        <f>168615+8607+528</f>
        <v>177750</v>
      </c>
      <c r="D14" s="156" t="s">
        <v>208</v>
      </c>
      <c r="E14" s="153"/>
      <c r="F14" s="156" t="s">
        <v>208</v>
      </c>
      <c r="G14" s="175">
        <f>C14</f>
        <v>177750</v>
      </c>
    </row>
    <row r="15" spans="2:7" ht="15.75">
      <c r="B15" s="138" t="s">
        <v>209</v>
      </c>
      <c r="C15" s="157"/>
      <c r="D15" s="156" t="s">
        <v>209</v>
      </c>
      <c r="E15" s="157"/>
      <c r="F15" s="156" t="s">
        <v>209</v>
      </c>
      <c r="G15" s="176"/>
    </row>
    <row r="16" spans="2:7" ht="15.75">
      <c r="B16" s="138" t="s">
        <v>210</v>
      </c>
      <c r="C16" s="155">
        <v>174509</v>
      </c>
      <c r="D16" s="156" t="s">
        <v>210</v>
      </c>
      <c r="E16" s="155">
        <f>13000</f>
        <v>13000</v>
      </c>
      <c r="F16" s="156" t="s">
        <v>210</v>
      </c>
      <c r="G16" s="175">
        <f>C16+E16</f>
        <v>187509</v>
      </c>
    </row>
    <row r="17" spans="2:7" ht="15.75">
      <c r="B17" s="138" t="s">
        <v>76</v>
      </c>
      <c r="C17" s="155"/>
      <c r="D17" s="156" t="s">
        <v>76</v>
      </c>
      <c r="E17" s="153"/>
      <c r="F17" s="156" t="s">
        <v>76</v>
      </c>
      <c r="G17" s="176"/>
    </row>
    <row r="18" spans="2:7" ht="15.75">
      <c r="B18" s="138" t="s">
        <v>242</v>
      </c>
      <c r="C18" s="155"/>
      <c r="D18" s="156" t="s">
        <v>242</v>
      </c>
      <c r="E18" s="155">
        <v>5000</v>
      </c>
      <c r="F18" s="156" t="s">
        <v>242</v>
      </c>
      <c r="G18" s="175">
        <f>E18</f>
        <v>5000</v>
      </c>
    </row>
    <row r="19" spans="2:7" ht="15.75">
      <c r="B19" s="138" t="s">
        <v>211</v>
      </c>
      <c r="C19" s="155">
        <v>3532</v>
      </c>
      <c r="D19" s="156" t="s">
        <v>211</v>
      </c>
      <c r="E19" s="155">
        <f>30000+30304+13500</f>
        <v>73804</v>
      </c>
      <c r="F19" s="156" t="s">
        <v>211</v>
      </c>
      <c r="G19" s="175">
        <f>C19+E19</f>
        <v>77336</v>
      </c>
    </row>
    <row r="20" spans="2:7" ht="15.75">
      <c r="B20" s="138" t="s">
        <v>212</v>
      </c>
      <c r="C20" s="155"/>
      <c r="D20" s="156" t="s">
        <v>212</v>
      </c>
      <c r="E20" s="153"/>
      <c r="F20" s="156" t="s">
        <v>212</v>
      </c>
      <c r="G20" s="176"/>
    </row>
    <row r="21" spans="2:7" ht="15.75">
      <c r="B21" s="138" t="s">
        <v>213</v>
      </c>
      <c r="C21" s="155">
        <v>5845</v>
      </c>
      <c r="D21" s="156" t="s">
        <v>213</v>
      </c>
      <c r="E21" s="155">
        <v>63000</v>
      </c>
      <c r="F21" s="156" t="s">
        <v>213</v>
      </c>
      <c r="G21" s="175">
        <f>C21+E21</f>
        <v>68845</v>
      </c>
    </row>
    <row r="22" spans="2:7" ht="29.25" customHeight="1">
      <c r="B22" s="177" t="s">
        <v>214</v>
      </c>
      <c r="C22" s="167"/>
      <c r="D22" s="166" t="s">
        <v>214</v>
      </c>
      <c r="E22" s="168"/>
      <c r="F22" s="166" t="s">
        <v>214</v>
      </c>
      <c r="G22" s="176"/>
    </row>
    <row r="23" spans="2:7" ht="15.75">
      <c r="B23" s="138" t="s">
        <v>215</v>
      </c>
      <c r="C23" s="155">
        <v>44088</v>
      </c>
      <c r="D23" s="156" t="s">
        <v>215</v>
      </c>
      <c r="E23" s="155"/>
      <c r="F23" s="156" t="s">
        <v>215</v>
      </c>
      <c r="G23" s="175">
        <f>C23+E23</f>
        <v>44088</v>
      </c>
    </row>
    <row r="24" spans="2:7" ht="15.75">
      <c r="B24" s="138" t="s">
        <v>216</v>
      </c>
      <c r="C24" s="155"/>
      <c r="D24" s="156" t="s">
        <v>216</v>
      </c>
      <c r="E24" s="155"/>
      <c r="F24" s="156" t="s">
        <v>216</v>
      </c>
      <c r="G24" s="176"/>
    </row>
    <row r="25" spans="2:7" ht="15.75">
      <c r="B25" s="138" t="s">
        <v>217</v>
      </c>
      <c r="C25" s="155">
        <v>203610</v>
      </c>
      <c r="D25" s="156"/>
      <c r="E25" s="155"/>
      <c r="F25" s="156" t="s">
        <v>308</v>
      </c>
      <c r="G25" s="175">
        <f>C25+C26+E28</f>
        <v>217604.15</v>
      </c>
    </row>
    <row r="26" spans="2:7" ht="15.75">
      <c r="B26" s="138" t="s">
        <v>218</v>
      </c>
      <c r="C26" s="155">
        <v>994.15</v>
      </c>
      <c r="D26" s="156"/>
      <c r="E26" s="153"/>
      <c r="F26" s="156"/>
      <c r="G26" s="175"/>
    </row>
    <row r="27" spans="2:7" ht="15.75">
      <c r="B27" s="138" t="s">
        <v>335</v>
      </c>
      <c r="C27" s="162">
        <v>205.85</v>
      </c>
      <c r="D27" s="161"/>
      <c r="E27" s="260"/>
      <c r="F27" s="161"/>
      <c r="G27" s="179"/>
    </row>
    <row r="28" spans="2:7" ht="16.5" thickBot="1">
      <c r="B28" s="178" t="s">
        <v>230</v>
      </c>
      <c r="C28" s="162"/>
      <c r="D28" s="161" t="s">
        <v>230</v>
      </c>
      <c r="E28" s="162">
        <v>13000</v>
      </c>
      <c r="F28" s="161"/>
      <c r="G28" s="179"/>
    </row>
    <row r="29" spans="2:7" ht="31.5" customHeight="1" thickBot="1">
      <c r="B29" s="144" t="s">
        <v>219</v>
      </c>
      <c r="C29" s="163">
        <f>SUM(C5:C27)</f>
        <v>7961064</v>
      </c>
      <c r="D29" s="164" t="s">
        <v>219</v>
      </c>
      <c r="E29" s="163">
        <f>SUM(E5:E28)</f>
        <v>179304</v>
      </c>
      <c r="F29" s="165"/>
      <c r="G29" s="172">
        <f>SUM(G5:G25)</f>
        <v>8140162.15</v>
      </c>
    </row>
    <row r="31" spans="2:7" ht="28.5" customHeight="1">
      <c r="B31" s="3">
        <f>C9+C12+C14+C16+C19+C21+C23+E16+E19+E21+E28</f>
        <v>652330</v>
      </c>
      <c r="C31" s="74">
        <v>7961064</v>
      </c>
      <c r="E31" s="74">
        <v>179304</v>
      </c>
      <c r="G31" s="74">
        <v>8140368</v>
      </c>
    </row>
    <row r="32" spans="2:7" ht="28.5" customHeight="1">
      <c r="B32">
        <f>B31/2</f>
        <v>326165</v>
      </c>
      <c r="C32" s="3">
        <f>C31-C29</f>
        <v>0</v>
      </c>
      <c r="G32" s="3">
        <f>G31-G29</f>
        <v>205.84999999962747</v>
      </c>
    </row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spans="2:3" ht="13.5" thickBot="1">
      <c r="B43" s="263" t="s">
        <v>227</v>
      </c>
      <c r="C43" s="263"/>
    </row>
    <row r="44" spans="2:3" ht="30.75" thickBot="1">
      <c r="B44" s="132" t="s">
        <v>1</v>
      </c>
      <c r="C44" s="133" t="s">
        <v>200</v>
      </c>
    </row>
    <row r="45" spans="2:3" ht="31.5">
      <c r="B45" s="134" t="s">
        <v>201</v>
      </c>
      <c r="C45" s="135"/>
    </row>
    <row r="46" spans="2:3" ht="15.75">
      <c r="B46" s="136" t="s">
        <v>202</v>
      </c>
      <c r="C46" s="137"/>
    </row>
    <row r="47" spans="2:3" ht="15.75">
      <c r="B47" s="136" t="s">
        <v>203</v>
      </c>
      <c r="C47" s="137"/>
    </row>
    <row r="48" spans="2:3" ht="15.75">
      <c r="B48" s="136" t="s">
        <v>204</v>
      </c>
      <c r="C48" s="137">
        <v>2000</v>
      </c>
    </row>
    <row r="49" spans="2:3" ht="15.75">
      <c r="B49" s="138" t="s">
        <v>4</v>
      </c>
      <c r="C49" s="139"/>
    </row>
    <row r="50" spans="2:3" ht="15.75">
      <c r="B50" s="138" t="s">
        <v>205</v>
      </c>
      <c r="C50" s="140"/>
    </row>
    <row r="51" spans="2:3" ht="15.75">
      <c r="B51" s="141" t="s">
        <v>5</v>
      </c>
      <c r="C51" s="140"/>
    </row>
    <row r="52" spans="2:4" ht="15.75">
      <c r="B52" s="138" t="s">
        <v>206</v>
      </c>
      <c r="C52" s="140"/>
      <c r="D52" s="3"/>
    </row>
    <row r="53" spans="2:3" ht="15.75">
      <c r="B53" s="138" t="s">
        <v>207</v>
      </c>
      <c r="C53" s="137">
        <v>9500</v>
      </c>
    </row>
    <row r="54" spans="2:3" ht="15.75">
      <c r="B54" s="138" t="s">
        <v>6</v>
      </c>
      <c r="C54" s="139"/>
    </row>
    <row r="55" spans="2:3" ht="15.75">
      <c r="B55" s="138" t="s">
        <v>208</v>
      </c>
      <c r="C55" s="140"/>
    </row>
    <row r="56" spans="2:3" ht="15.75">
      <c r="B56" s="138" t="s">
        <v>209</v>
      </c>
      <c r="C56" s="139"/>
    </row>
    <row r="57" spans="2:3" ht="15.75">
      <c r="B57" s="138" t="s">
        <v>210</v>
      </c>
      <c r="C57" s="137">
        <f>13000</f>
        <v>13000</v>
      </c>
    </row>
    <row r="58" spans="2:3" ht="15.75">
      <c r="B58" s="138" t="s">
        <v>76</v>
      </c>
      <c r="C58" s="140"/>
    </row>
    <row r="59" spans="2:3" ht="15.75">
      <c r="B59" s="138" t="s">
        <v>242</v>
      </c>
      <c r="C59" s="137">
        <v>5000</v>
      </c>
    </row>
    <row r="60" spans="2:3" ht="15.75">
      <c r="B60" s="138" t="s">
        <v>211</v>
      </c>
      <c r="C60" s="137">
        <f>30000+30304+13500</f>
        <v>73804</v>
      </c>
    </row>
    <row r="61" spans="2:3" ht="15.75">
      <c r="B61" s="138" t="s">
        <v>212</v>
      </c>
      <c r="C61" s="140"/>
    </row>
    <row r="62" spans="2:3" ht="15.75">
      <c r="B62" s="138" t="s">
        <v>213</v>
      </c>
      <c r="C62" s="137">
        <v>63000</v>
      </c>
    </row>
    <row r="63" spans="2:3" ht="15.75">
      <c r="B63" s="138" t="s">
        <v>214</v>
      </c>
      <c r="C63" s="140"/>
    </row>
    <row r="64" spans="2:3" ht="15.75">
      <c r="B64" s="138" t="s">
        <v>215</v>
      </c>
      <c r="C64" s="137"/>
    </row>
    <row r="65" spans="2:3" ht="15.75">
      <c r="B65" s="138" t="s">
        <v>216</v>
      </c>
      <c r="C65" s="137"/>
    </row>
    <row r="66" spans="2:3" ht="15.75">
      <c r="B66" s="138" t="s">
        <v>230</v>
      </c>
      <c r="C66" s="142">
        <v>13000</v>
      </c>
    </row>
    <row r="67" spans="2:3" ht="16.5" thickBot="1">
      <c r="B67" s="138"/>
      <c r="C67" s="143"/>
    </row>
    <row r="68" spans="2:3" ht="16.5" thickBot="1">
      <c r="B68" s="144" t="s">
        <v>219</v>
      </c>
      <c r="C68" s="145">
        <f>SUM(C46:C66)</f>
        <v>179304</v>
      </c>
    </row>
    <row r="94" spans="2:3" ht="13.5" thickBot="1">
      <c r="B94" s="263" t="s">
        <v>228</v>
      </c>
      <c r="C94" s="263"/>
    </row>
    <row r="95" spans="2:3" ht="30.75" thickBot="1">
      <c r="B95" s="132" t="s">
        <v>1</v>
      </c>
      <c r="C95" s="133" t="s">
        <v>200</v>
      </c>
    </row>
    <row r="96" spans="2:3" ht="31.5">
      <c r="B96" s="134" t="s">
        <v>201</v>
      </c>
      <c r="C96" s="135"/>
    </row>
    <row r="97" spans="2:3" ht="15.75">
      <c r="B97" s="136" t="s">
        <v>231</v>
      </c>
      <c r="C97" s="137"/>
    </row>
    <row r="98" spans="2:3" ht="15.75">
      <c r="B98" s="136" t="s">
        <v>232</v>
      </c>
      <c r="C98" s="137"/>
    </row>
    <row r="99" spans="2:3" ht="15.75">
      <c r="B99" s="136" t="s">
        <v>233</v>
      </c>
      <c r="C99" s="137"/>
    </row>
    <row r="100" spans="2:3" ht="15.75">
      <c r="B100" s="138" t="s">
        <v>4</v>
      </c>
      <c r="C100" s="139"/>
    </row>
    <row r="101" spans="2:3" ht="15.75">
      <c r="B101" s="138" t="s">
        <v>234</v>
      </c>
      <c r="C101" s="140"/>
    </row>
    <row r="102" spans="2:3" ht="15.75">
      <c r="B102" s="141" t="s">
        <v>5</v>
      </c>
      <c r="C102" s="140"/>
    </row>
    <row r="103" spans="2:3" ht="15.75">
      <c r="B103" s="138" t="s">
        <v>235</v>
      </c>
      <c r="C103" s="140"/>
    </row>
    <row r="104" spans="2:3" ht="15.75">
      <c r="B104" s="138"/>
      <c r="C104" s="140"/>
    </row>
    <row r="105" spans="2:3" ht="15.75">
      <c r="B105" s="138" t="s">
        <v>6</v>
      </c>
      <c r="C105" s="139"/>
    </row>
    <row r="106" spans="2:3" ht="15.75">
      <c r="B106" s="138" t="s">
        <v>236</v>
      </c>
      <c r="C106" s="140"/>
    </row>
    <row r="107" spans="2:3" ht="15.75">
      <c r="B107" s="138" t="s">
        <v>209</v>
      </c>
      <c r="C107" s="139"/>
    </row>
    <row r="108" spans="2:3" ht="15.75">
      <c r="B108" s="138" t="s">
        <v>237</v>
      </c>
      <c r="C108" s="140"/>
    </row>
    <row r="109" spans="2:3" ht="15.75">
      <c r="B109" s="138" t="s">
        <v>76</v>
      </c>
      <c r="C109" s="140"/>
    </row>
    <row r="110" spans="2:3" ht="15.75">
      <c r="B110" s="138" t="s">
        <v>238</v>
      </c>
      <c r="C110" s="137"/>
    </row>
    <row r="111" spans="2:3" ht="15.75">
      <c r="B111" s="138" t="s">
        <v>212</v>
      </c>
      <c r="C111" s="140"/>
    </row>
    <row r="112" spans="2:3" ht="15.75">
      <c r="B112" s="138" t="s">
        <v>239</v>
      </c>
      <c r="C112" s="137"/>
    </row>
    <row r="113" spans="2:3" ht="15.75">
      <c r="B113" s="138" t="s">
        <v>214</v>
      </c>
      <c r="C113" s="140"/>
    </row>
    <row r="114" spans="2:3" ht="15.75">
      <c r="B114" s="138" t="s">
        <v>240</v>
      </c>
      <c r="C114" s="137"/>
    </row>
    <row r="115" spans="2:3" ht="15.75">
      <c r="B115" s="138" t="s">
        <v>216</v>
      </c>
      <c r="C115" s="137"/>
    </row>
    <row r="116" spans="2:3" ht="15.75">
      <c r="B116" s="138" t="s">
        <v>241</v>
      </c>
      <c r="C116" s="142"/>
    </row>
    <row r="117" spans="2:3" ht="16.5" thickBot="1">
      <c r="B117" s="138"/>
      <c r="C117" s="143"/>
    </row>
    <row r="118" spans="2:3" ht="16.5" thickBot="1">
      <c r="B118" s="144" t="s">
        <v>219</v>
      </c>
      <c r="C118" s="145">
        <f>C96+C101+C103+C106+C108+C109+C111+C113+C117</f>
        <v>0</v>
      </c>
    </row>
  </sheetData>
  <sheetProtection/>
  <mergeCells count="5">
    <mergeCell ref="B2:C2"/>
    <mergeCell ref="B43:C43"/>
    <mergeCell ref="B94:C94"/>
    <mergeCell ref="D2:E2"/>
    <mergeCell ref="F2:G2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G71"/>
  <sheetViews>
    <sheetView zoomScalePageLayoutView="0" workbookViewId="0" topLeftCell="A4">
      <selection activeCell="I28" sqref="I28"/>
    </sheetView>
  </sheetViews>
  <sheetFormatPr defaultColWidth="9.00390625" defaultRowHeight="12.75"/>
  <cols>
    <col min="1" max="1" width="6.875" style="0" customWidth="1"/>
    <col min="3" max="3" width="18.25390625" style="0" customWidth="1"/>
    <col min="4" max="4" width="12.125" style="0" customWidth="1"/>
    <col min="5" max="5" width="11.125" style="0" customWidth="1"/>
    <col min="6" max="6" width="12.875" style="0" customWidth="1"/>
    <col min="7" max="7" width="15.125" style="0" customWidth="1"/>
  </cols>
  <sheetData>
    <row r="2" spans="1:7" ht="12.75">
      <c r="A2" s="286" t="s">
        <v>64</v>
      </c>
      <c r="B2" s="286"/>
      <c r="C2" s="286"/>
      <c r="D2" s="286"/>
      <c r="E2" s="286"/>
      <c r="F2" s="286"/>
      <c r="G2" s="286"/>
    </row>
    <row r="3" spans="1:7" ht="12.75">
      <c r="A3" s="286" t="s">
        <v>35</v>
      </c>
      <c r="B3" s="286"/>
      <c r="C3" s="286"/>
      <c r="D3" s="286"/>
      <c r="E3" s="286"/>
      <c r="F3" s="286"/>
      <c r="G3" s="286"/>
    </row>
    <row r="4" spans="1:7" ht="18.75">
      <c r="A4" s="52"/>
      <c r="B4" s="52"/>
      <c r="C4" s="52"/>
      <c r="D4" s="203"/>
      <c r="E4" s="203"/>
      <c r="F4" s="203"/>
      <c r="G4" s="203"/>
    </row>
    <row r="5" spans="1:7" ht="18.75">
      <c r="A5" s="311" t="s">
        <v>273</v>
      </c>
      <c r="B5" s="311"/>
      <c r="C5" s="311"/>
      <c r="D5" s="311"/>
      <c r="E5" s="311"/>
      <c r="F5" s="311"/>
      <c r="G5" s="311"/>
    </row>
    <row r="6" spans="1:7" ht="18.75">
      <c r="A6" s="311" t="s">
        <v>78</v>
      </c>
      <c r="B6" s="311"/>
      <c r="C6" s="311"/>
      <c r="D6" s="311"/>
      <c r="E6" s="311"/>
      <c r="F6" s="311"/>
      <c r="G6" s="311"/>
    </row>
    <row r="7" spans="1:7" ht="19.5" thickBot="1">
      <c r="A7" s="204"/>
      <c r="B7" s="204"/>
      <c r="C7" s="204"/>
      <c r="D7" s="204"/>
      <c r="E7" s="204"/>
      <c r="F7" s="204"/>
      <c r="G7" s="204"/>
    </row>
    <row r="8" spans="1:7" ht="36" customHeight="1" thickBot="1">
      <c r="A8" s="205" t="s">
        <v>23</v>
      </c>
      <c r="B8" s="312" t="s">
        <v>24</v>
      </c>
      <c r="C8" s="313"/>
      <c r="D8" s="212" t="s">
        <v>274</v>
      </c>
      <c r="E8" s="212" t="s">
        <v>25</v>
      </c>
      <c r="F8" s="212" t="s">
        <v>26</v>
      </c>
      <c r="G8" s="212" t="s">
        <v>27</v>
      </c>
    </row>
    <row r="9" spans="1:7" ht="25.5" customHeight="1" thickBot="1">
      <c r="A9" s="312" t="s">
        <v>250</v>
      </c>
      <c r="B9" s="314"/>
      <c r="C9" s="314"/>
      <c r="D9" s="314"/>
      <c r="E9" s="314"/>
      <c r="F9" s="314"/>
      <c r="G9" s="313"/>
    </row>
    <row r="10" spans="1:7" ht="28.5" customHeight="1">
      <c r="A10" s="219">
        <v>1</v>
      </c>
      <c r="B10" s="315" t="s">
        <v>275</v>
      </c>
      <c r="C10" s="315"/>
      <c r="D10" s="315"/>
      <c r="E10" s="315"/>
      <c r="F10" s="220"/>
      <c r="G10" s="221"/>
    </row>
    <row r="11" spans="1:7" ht="12.75">
      <c r="A11" s="206" t="s">
        <v>276</v>
      </c>
      <c r="B11" s="316" t="s">
        <v>52</v>
      </c>
      <c r="C11" s="316"/>
      <c r="D11" s="207" t="s">
        <v>277</v>
      </c>
      <c r="E11" s="208">
        <v>1</v>
      </c>
      <c r="F11" s="209">
        <v>442102.5</v>
      </c>
      <c r="G11" s="210">
        <f>E11*F11</f>
        <v>442102.5</v>
      </c>
    </row>
    <row r="12" spans="1:7" ht="12.75">
      <c r="A12" s="206" t="s">
        <v>278</v>
      </c>
      <c r="B12" s="316" t="s">
        <v>53</v>
      </c>
      <c r="C12" s="316"/>
      <c r="D12" s="207" t="s">
        <v>277</v>
      </c>
      <c r="E12" s="208">
        <v>1</v>
      </c>
      <c r="F12" s="209">
        <v>442102.5</v>
      </c>
      <c r="G12" s="210">
        <f aca="true" t="shared" si="0" ref="G12:G22">E12*F12</f>
        <v>442102.5</v>
      </c>
    </row>
    <row r="13" spans="1:7" ht="12.75">
      <c r="A13" s="206" t="s">
        <v>279</v>
      </c>
      <c r="B13" s="316" t="s">
        <v>54</v>
      </c>
      <c r="C13" s="316"/>
      <c r="D13" s="207" t="s">
        <v>277</v>
      </c>
      <c r="E13" s="208">
        <v>1</v>
      </c>
      <c r="F13" s="209">
        <v>442102.5</v>
      </c>
      <c r="G13" s="210">
        <f t="shared" si="0"/>
        <v>442102.5</v>
      </c>
    </row>
    <row r="14" spans="1:7" ht="12.75">
      <c r="A14" s="206" t="s">
        <v>280</v>
      </c>
      <c r="B14" s="316" t="s">
        <v>55</v>
      </c>
      <c r="C14" s="316"/>
      <c r="D14" s="207" t="s">
        <v>277</v>
      </c>
      <c r="E14" s="208">
        <v>1</v>
      </c>
      <c r="F14" s="209">
        <v>442102.5</v>
      </c>
      <c r="G14" s="210">
        <f t="shared" si="0"/>
        <v>442102.5</v>
      </c>
    </row>
    <row r="15" spans="1:7" ht="12.75">
      <c r="A15" s="206" t="s">
        <v>281</v>
      </c>
      <c r="B15" s="316" t="s">
        <v>56</v>
      </c>
      <c r="C15" s="316"/>
      <c r="D15" s="207" t="s">
        <v>277</v>
      </c>
      <c r="E15" s="208">
        <v>1</v>
      </c>
      <c r="F15" s="209">
        <v>465681.3</v>
      </c>
      <c r="G15" s="210">
        <f t="shared" si="0"/>
        <v>465681.3</v>
      </c>
    </row>
    <row r="16" spans="1:7" ht="12.75">
      <c r="A16" s="206" t="s">
        <v>282</v>
      </c>
      <c r="B16" s="316" t="s">
        <v>57</v>
      </c>
      <c r="C16" s="316"/>
      <c r="D16" s="207" t="s">
        <v>277</v>
      </c>
      <c r="E16" s="208">
        <v>1</v>
      </c>
      <c r="F16" s="209">
        <v>465681.3</v>
      </c>
      <c r="G16" s="210">
        <f t="shared" si="0"/>
        <v>465681.3</v>
      </c>
    </row>
    <row r="17" spans="1:7" ht="12.75">
      <c r="A17" s="206" t="s">
        <v>283</v>
      </c>
      <c r="B17" s="316" t="s">
        <v>58</v>
      </c>
      <c r="C17" s="316"/>
      <c r="D17" s="207" t="s">
        <v>277</v>
      </c>
      <c r="E17" s="208">
        <v>1</v>
      </c>
      <c r="F17" s="209">
        <v>465681.3</v>
      </c>
      <c r="G17" s="210">
        <f t="shared" si="0"/>
        <v>465681.3</v>
      </c>
    </row>
    <row r="18" spans="1:7" ht="12.75">
      <c r="A18" s="206" t="s">
        <v>284</v>
      </c>
      <c r="B18" s="316" t="s">
        <v>59</v>
      </c>
      <c r="C18" s="316"/>
      <c r="D18" s="207" t="s">
        <v>277</v>
      </c>
      <c r="E18" s="208">
        <v>1</v>
      </c>
      <c r="F18" s="209">
        <v>465681.3</v>
      </c>
      <c r="G18" s="210">
        <f t="shared" si="0"/>
        <v>465681.3</v>
      </c>
    </row>
    <row r="19" spans="1:7" ht="12.75">
      <c r="A19" s="206" t="s">
        <v>285</v>
      </c>
      <c r="B19" s="316" t="s">
        <v>60</v>
      </c>
      <c r="C19" s="316"/>
      <c r="D19" s="207" t="s">
        <v>277</v>
      </c>
      <c r="E19" s="208">
        <v>1</v>
      </c>
      <c r="F19" s="209">
        <v>465681.3</v>
      </c>
      <c r="G19" s="210">
        <f t="shared" si="0"/>
        <v>465681.3</v>
      </c>
    </row>
    <row r="20" spans="1:7" ht="12.75">
      <c r="A20" s="206" t="s">
        <v>286</v>
      </c>
      <c r="B20" s="316" t="s">
        <v>61</v>
      </c>
      <c r="C20" s="316"/>
      <c r="D20" s="207" t="s">
        <v>277</v>
      </c>
      <c r="E20" s="208">
        <v>1</v>
      </c>
      <c r="F20" s="209">
        <v>465681.3</v>
      </c>
      <c r="G20" s="210">
        <f t="shared" si="0"/>
        <v>465681.3</v>
      </c>
    </row>
    <row r="21" spans="1:7" ht="12.75">
      <c r="A21" s="206" t="s">
        <v>287</v>
      </c>
      <c r="B21" s="316" t="s">
        <v>62</v>
      </c>
      <c r="C21" s="316"/>
      <c r="D21" s="207" t="s">
        <v>277</v>
      </c>
      <c r="E21" s="208">
        <v>1</v>
      </c>
      <c r="F21" s="209">
        <v>465681.3</v>
      </c>
      <c r="G21" s="210">
        <f t="shared" si="0"/>
        <v>465681.3</v>
      </c>
    </row>
    <row r="22" spans="1:7" ht="15" customHeight="1" thickBot="1">
      <c r="A22" s="215" t="s">
        <v>288</v>
      </c>
      <c r="B22" s="317" t="s">
        <v>63</v>
      </c>
      <c r="C22" s="317"/>
      <c r="D22" s="216" t="s">
        <v>277</v>
      </c>
      <c r="E22" s="217">
        <v>1</v>
      </c>
      <c r="F22" s="209">
        <v>465680.9</v>
      </c>
      <c r="G22" s="213">
        <f t="shared" si="0"/>
        <v>465680.9</v>
      </c>
    </row>
    <row r="23" spans="1:7" ht="25.5" customHeight="1" thickBot="1">
      <c r="A23" s="318" t="s">
        <v>28</v>
      </c>
      <c r="B23" s="319"/>
      <c r="C23" s="319"/>
      <c r="D23" s="319"/>
      <c r="E23" s="319"/>
      <c r="F23" s="320"/>
      <c r="G23" s="214">
        <f>SUM(G11:G22)</f>
        <v>5493859.999999999</v>
      </c>
    </row>
    <row r="24" spans="1:7" ht="28.5" customHeight="1" thickBot="1">
      <c r="A24" s="318" t="s">
        <v>29</v>
      </c>
      <c r="B24" s="319"/>
      <c r="C24" s="319"/>
      <c r="D24" s="319"/>
      <c r="E24" s="319"/>
      <c r="F24" s="320"/>
      <c r="G24" s="222">
        <f>G23</f>
        <v>5493859.999999999</v>
      </c>
    </row>
    <row r="25" spans="1:7" ht="12.75">
      <c r="A25" s="52"/>
      <c r="B25" s="52"/>
      <c r="C25" s="52"/>
      <c r="D25" s="52"/>
      <c r="E25" s="52"/>
      <c r="F25" s="52"/>
      <c r="G25" s="52"/>
    </row>
    <row r="26" spans="1:7" ht="12.75">
      <c r="A26" s="52"/>
      <c r="B26" s="52"/>
      <c r="C26" s="52"/>
      <c r="D26" s="52"/>
      <c r="E26" s="52"/>
      <c r="F26" s="52"/>
      <c r="G26" s="52"/>
    </row>
    <row r="28" spans="1:7" ht="15.75">
      <c r="A28" s="188" t="s">
        <v>290</v>
      </c>
      <c r="B28" s="188"/>
      <c r="C28" s="188"/>
      <c r="D28" s="211"/>
      <c r="E28" s="211"/>
      <c r="F28" s="280" t="s">
        <v>311</v>
      </c>
      <c r="G28" s="280"/>
    </row>
    <row r="29" spans="1:7" ht="12.75">
      <c r="A29" s="52"/>
      <c r="B29" s="52"/>
      <c r="C29" s="309" t="s">
        <v>3</v>
      </c>
      <c r="D29" s="309"/>
      <c r="E29" s="52"/>
      <c r="F29" s="309" t="s">
        <v>291</v>
      </c>
      <c r="G29" s="309"/>
    </row>
    <row r="54" spans="1:7" ht="12.75">
      <c r="A54" s="310" t="s">
        <v>305</v>
      </c>
      <c r="B54" s="310"/>
      <c r="C54" s="310"/>
      <c r="D54" s="310"/>
      <c r="E54" s="310"/>
      <c r="F54" s="310"/>
      <c r="G54" s="310"/>
    </row>
    <row r="57" spans="1:7" ht="12.75">
      <c r="A57" s="307" t="s">
        <v>300</v>
      </c>
      <c r="B57" s="307"/>
      <c r="C57" s="307"/>
      <c r="D57" s="307"/>
      <c r="E57" s="307"/>
      <c r="F57" s="307"/>
      <c r="G57" s="307"/>
    </row>
    <row r="58" spans="1:7" ht="12.75">
      <c r="A58" s="307" t="s">
        <v>302</v>
      </c>
      <c r="B58" s="307"/>
      <c r="C58" s="307"/>
      <c r="D58" s="307"/>
      <c r="E58" s="307"/>
      <c r="F58" s="307"/>
      <c r="G58" s="307"/>
    </row>
    <row r="60" spans="1:7" ht="12.75">
      <c r="A60" s="307" t="s">
        <v>301</v>
      </c>
      <c r="B60" s="307"/>
      <c r="C60" s="307"/>
      <c r="D60" s="307"/>
      <c r="E60" s="307"/>
      <c r="F60" s="307"/>
      <c r="G60" s="307"/>
    </row>
    <row r="61" spans="1:7" ht="12.75">
      <c r="A61" s="307" t="s">
        <v>303</v>
      </c>
      <c r="B61" s="307"/>
      <c r="C61" s="307"/>
      <c r="D61" s="307"/>
      <c r="E61" s="307"/>
      <c r="F61" s="307"/>
      <c r="G61" s="307"/>
    </row>
    <row r="63" spans="1:7" ht="12.75">
      <c r="A63" s="307" t="s">
        <v>304</v>
      </c>
      <c r="B63" s="307"/>
      <c r="C63" s="307"/>
      <c r="D63" s="307"/>
      <c r="E63" s="307"/>
      <c r="F63" s="307"/>
      <c r="G63" s="307"/>
    </row>
    <row r="64" spans="1:7" ht="12.75">
      <c r="A64" s="242"/>
      <c r="B64" s="242"/>
      <c r="C64" s="242"/>
      <c r="D64" s="243"/>
      <c r="E64" s="242"/>
      <c r="F64" s="242"/>
      <c r="G64" s="242"/>
    </row>
    <row r="65" ht="12.75">
      <c r="D65" s="244">
        <v>5493860</v>
      </c>
    </row>
    <row r="67" spans="1:7" ht="12.75">
      <c r="A67" s="307" t="s">
        <v>306</v>
      </c>
      <c r="B67" s="307"/>
      <c r="C67" s="307"/>
      <c r="D67" s="307"/>
      <c r="E67" s="307"/>
      <c r="F67" s="307"/>
      <c r="G67" s="307"/>
    </row>
    <row r="69" ht="12.75">
      <c r="D69" s="244">
        <v>1659145.37</v>
      </c>
    </row>
    <row r="71" spans="1:6" ht="12.75">
      <c r="A71" s="308" t="s">
        <v>307</v>
      </c>
      <c r="B71" s="308"/>
      <c r="C71" s="308"/>
      <c r="D71" s="308"/>
      <c r="E71" s="308"/>
      <c r="F71" s="245">
        <f>D65+D69</f>
        <v>7153005.37</v>
      </c>
    </row>
  </sheetData>
  <sheetProtection/>
  <mergeCells count="32">
    <mergeCell ref="B19:C19"/>
    <mergeCell ref="B20:C20"/>
    <mergeCell ref="B21:C21"/>
    <mergeCell ref="B22:C22"/>
    <mergeCell ref="A23:F23"/>
    <mergeCell ref="A24:F24"/>
    <mergeCell ref="B13:C13"/>
    <mergeCell ref="B14:C14"/>
    <mergeCell ref="B15:C15"/>
    <mergeCell ref="B16:C16"/>
    <mergeCell ref="B17:C17"/>
    <mergeCell ref="B18:C18"/>
    <mergeCell ref="A54:G54"/>
    <mergeCell ref="A2:G2"/>
    <mergeCell ref="A3:G3"/>
    <mergeCell ref="A5:G5"/>
    <mergeCell ref="A6:G6"/>
    <mergeCell ref="B8:C8"/>
    <mergeCell ref="A9:G9"/>
    <mergeCell ref="B10:E10"/>
    <mergeCell ref="B11:C11"/>
    <mergeCell ref="B12:C12"/>
    <mergeCell ref="A67:G67"/>
    <mergeCell ref="A71:E71"/>
    <mergeCell ref="F29:G29"/>
    <mergeCell ref="C29:D29"/>
    <mergeCell ref="F28:G28"/>
    <mergeCell ref="A57:G57"/>
    <mergeCell ref="A58:G58"/>
    <mergeCell ref="A60:G60"/>
    <mergeCell ref="A61:G61"/>
    <mergeCell ref="A63:G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I30"/>
  <sheetViews>
    <sheetView zoomScalePageLayoutView="0" workbookViewId="0" topLeftCell="A1">
      <selection activeCell="K3" sqref="K2:M3"/>
    </sheetView>
  </sheetViews>
  <sheetFormatPr defaultColWidth="9.00390625" defaultRowHeight="12.75"/>
  <cols>
    <col min="1" max="1" width="6.875" style="0" customWidth="1"/>
    <col min="3" max="3" width="18.25390625" style="0" customWidth="1"/>
    <col min="4" max="4" width="12.125" style="0" customWidth="1"/>
    <col min="5" max="5" width="11.125" style="0" customWidth="1"/>
    <col min="6" max="6" width="12.875" style="0" customWidth="1"/>
    <col min="7" max="7" width="15.125" style="0" customWidth="1"/>
    <col min="9" max="9" width="9.625" style="0" bestFit="1" customWidth="1"/>
  </cols>
  <sheetData>
    <row r="2" spans="1:7" ht="12.75">
      <c r="A2" s="286" t="s">
        <v>64</v>
      </c>
      <c r="B2" s="286"/>
      <c r="C2" s="286"/>
      <c r="D2" s="286"/>
      <c r="E2" s="286"/>
      <c r="F2" s="286"/>
      <c r="G2" s="286"/>
    </row>
    <row r="3" spans="1:7" ht="12.75">
      <c r="A3" s="286" t="s">
        <v>35</v>
      </c>
      <c r="B3" s="286"/>
      <c r="C3" s="286"/>
      <c r="D3" s="286"/>
      <c r="E3" s="286"/>
      <c r="F3" s="286"/>
      <c r="G3" s="286"/>
    </row>
    <row r="4" spans="1:7" ht="18.75">
      <c r="A4" s="52"/>
      <c r="B4" s="52"/>
      <c r="C4" s="52"/>
      <c r="D4" s="203"/>
      <c r="E4" s="203"/>
      <c r="F4" s="203"/>
      <c r="G4" s="203"/>
    </row>
    <row r="5" spans="1:7" ht="18.75">
      <c r="A5" s="311" t="s">
        <v>273</v>
      </c>
      <c r="B5" s="311"/>
      <c r="C5" s="311"/>
      <c r="D5" s="311"/>
      <c r="E5" s="311"/>
      <c r="F5" s="311"/>
      <c r="G5" s="311"/>
    </row>
    <row r="6" spans="1:7" ht="18.75">
      <c r="A6" s="311" t="s">
        <v>79</v>
      </c>
      <c r="B6" s="311"/>
      <c r="C6" s="311"/>
      <c r="D6" s="311"/>
      <c r="E6" s="311"/>
      <c r="F6" s="311"/>
      <c r="G6" s="311"/>
    </row>
    <row r="7" spans="1:7" ht="19.5" thickBot="1">
      <c r="A7" s="204"/>
      <c r="B7" s="204"/>
      <c r="C7" s="204"/>
      <c r="D7" s="204"/>
      <c r="E7" s="204"/>
      <c r="F7" s="204"/>
      <c r="G7" s="204"/>
    </row>
    <row r="8" spans="1:7" ht="36" customHeight="1" thickBot="1">
      <c r="A8" s="205" t="s">
        <v>23</v>
      </c>
      <c r="B8" s="312" t="s">
        <v>24</v>
      </c>
      <c r="C8" s="313"/>
      <c r="D8" s="212" t="s">
        <v>274</v>
      </c>
      <c r="E8" s="212" t="s">
        <v>25</v>
      </c>
      <c r="F8" s="212" t="s">
        <v>26</v>
      </c>
      <c r="G8" s="212" t="s">
        <v>27</v>
      </c>
    </row>
    <row r="9" spans="1:7" ht="25.5" customHeight="1" thickBot="1">
      <c r="A9" s="312" t="s">
        <v>250</v>
      </c>
      <c r="B9" s="314"/>
      <c r="C9" s="314"/>
      <c r="D9" s="314"/>
      <c r="E9" s="314"/>
      <c r="F9" s="314"/>
      <c r="G9" s="313"/>
    </row>
    <row r="10" spans="1:7" ht="28.5" customHeight="1" thickBot="1">
      <c r="A10" s="226">
        <v>1</v>
      </c>
      <c r="B10" s="321" t="s">
        <v>259</v>
      </c>
      <c r="C10" s="321"/>
      <c r="D10" s="321"/>
      <c r="E10" s="321"/>
      <c r="F10" s="227"/>
      <c r="G10" s="228"/>
    </row>
    <row r="11" spans="1:9" ht="12.75">
      <c r="A11" s="229" t="s">
        <v>276</v>
      </c>
      <c r="B11" s="322" t="s">
        <v>52</v>
      </c>
      <c r="C11" s="322"/>
      <c r="D11" s="223" t="s">
        <v>277</v>
      </c>
      <c r="E11" s="224">
        <v>1</v>
      </c>
      <c r="F11" s="225">
        <v>133514.95</v>
      </c>
      <c r="G11" s="230">
        <f>E11*F11</f>
        <v>133514.95</v>
      </c>
      <c r="I11" s="38"/>
    </row>
    <row r="12" spans="1:7" ht="12.75">
      <c r="A12" s="206" t="s">
        <v>278</v>
      </c>
      <c r="B12" s="316" t="s">
        <v>53</v>
      </c>
      <c r="C12" s="316"/>
      <c r="D12" s="207" t="s">
        <v>277</v>
      </c>
      <c r="E12" s="208">
        <v>1</v>
      </c>
      <c r="F12" s="225">
        <v>133514.95</v>
      </c>
      <c r="G12" s="210">
        <f aca="true" t="shared" si="0" ref="G12:G22">E12*F12</f>
        <v>133514.95</v>
      </c>
    </row>
    <row r="13" spans="1:7" ht="12.75">
      <c r="A13" s="206" t="s">
        <v>279</v>
      </c>
      <c r="B13" s="316" t="s">
        <v>54</v>
      </c>
      <c r="C13" s="316"/>
      <c r="D13" s="207" t="s">
        <v>277</v>
      </c>
      <c r="E13" s="208">
        <v>1</v>
      </c>
      <c r="F13" s="225">
        <v>133514.95</v>
      </c>
      <c r="G13" s="210">
        <f t="shared" si="0"/>
        <v>133514.95</v>
      </c>
    </row>
    <row r="14" spans="1:7" ht="12.75">
      <c r="A14" s="206" t="s">
        <v>280</v>
      </c>
      <c r="B14" s="316" t="s">
        <v>55</v>
      </c>
      <c r="C14" s="316"/>
      <c r="D14" s="207" t="s">
        <v>277</v>
      </c>
      <c r="E14" s="208">
        <v>1</v>
      </c>
      <c r="F14" s="225">
        <v>133514.95</v>
      </c>
      <c r="G14" s="210">
        <f t="shared" si="0"/>
        <v>133514.95</v>
      </c>
    </row>
    <row r="15" spans="1:7" ht="12.75">
      <c r="A15" s="206" t="s">
        <v>281</v>
      </c>
      <c r="B15" s="316" t="s">
        <v>56</v>
      </c>
      <c r="C15" s="316"/>
      <c r="D15" s="207" t="s">
        <v>277</v>
      </c>
      <c r="E15" s="208">
        <v>1</v>
      </c>
      <c r="F15" s="209">
        <v>140635.75</v>
      </c>
      <c r="G15" s="210">
        <f t="shared" si="0"/>
        <v>140635.75</v>
      </c>
    </row>
    <row r="16" spans="1:7" ht="12.75">
      <c r="A16" s="206" t="s">
        <v>282</v>
      </c>
      <c r="B16" s="316" t="s">
        <v>57</v>
      </c>
      <c r="C16" s="316"/>
      <c r="D16" s="207" t="s">
        <v>277</v>
      </c>
      <c r="E16" s="208">
        <v>1</v>
      </c>
      <c r="F16" s="209">
        <v>140635.75</v>
      </c>
      <c r="G16" s="210">
        <f t="shared" si="0"/>
        <v>140635.75</v>
      </c>
    </row>
    <row r="17" spans="1:7" ht="12.75">
      <c r="A17" s="206" t="s">
        <v>283</v>
      </c>
      <c r="B17" s="316" t="s">
        <v>58</v>
      </c>
      <c r="C17" s="316"/>
      <c r="D17" s="207" t="s">
        <v>277</v>
      </c>
      <c r="E17" s="208">
        <v>1</v>
      </c>
      <c r="F17" s="209">
        <v>140635.75</v>
      </c>
      <c r="G17" s="210">
        <f t="shared" si="0"/>
        <v>140635.75</v>
      </c>
    </row>
    <row r="18" spans="1:7" ht="12.75">
      <c r="A18" s="206" t="s">
        <v>284</v>
      </c>
      <c r="B18" s="316" t="s">
        <v>59</v>
      </c>
      <c r="C18" s="316"/>
      <c r="D18" s="207" t="s">
        <v>277</v>
      </c>
      <c r="E18" s="208">
        <v>1</v>
      </c>
      <c r="F18" s="209">
        <v>140635.75</v>
      </c>
      <c r="G18" s="210">
        <f t="shared" si="0"/>
        <v>140635.75</v>
      </c>
    </row>
    <row r="19" spans="1:9" ht="12.75">
      <c r="A19" s="206" t="s">
        <v>285</v>
      </c>
      <c r="B19" s="316" t="s">
        <v>60</v>
      </c>
      <c r="C19" s="316"/>
      <c r="D19" s="207" t="s">
        <v>277</v>
      </c>
      <c r="E19" s="208">
        <v>1</v>
      </c>
      <c r="F19" s="209">
        <v>140635.75</v>
      </c>
      <c r="G19" s="210">
        <f t="shared" si="0"/>
        <v>140635.75</v>
      </c>
      <c r="I19" s="38"/>
    </row>
    <row r="20" spans="1:9" ht="12.75">
      <c r="A20" s="206" t="s">
        <v>286</v>
      </c>
      <c r="B20" s="316" t="s">
        <v>61</v>
      </c>
      <c r="C20" s="316"/>
      <c r="D20" s="207" t="s">
        <v>277</v>
      </c>
      <c r="E20" s="208">
        <v>1</v>
      </c>
      <c r="F20" s="209">
        <v>140635.75</v>
      </c>
      <c r="G20" s="210">
        <f t="shared" si="0"/>
        <v>140635.75</v>
      </c>
      <c r="I20" s="38"/>
    </row>
    <row r="21" spans="1:9" ht="12.75">
      <c r="A21" s="206" t="s">
        <v>287</v>
      </c>
      <c r="B21" s="316" t="s">
        <v>62</v>
      </c>
      <c r="C21" s="316"/>
      <c r="D21" s="207" t="s">
        <v>277</v>
      </c>
      <c r="E21" s="208">
        <v>1</v>
      </c>
      <c r="F21" s="209">
        <v>140635.75</v>
      </c>
      <c r="G21" s="210">
        <f t="shared" si="0"/>
        <v>140635.75</v>
      </c>
      <c r="I21" s="38"/>
    </row>
    <row r="22" spans="1:9" ht="19.5" customHeight="1">
      <c r="A22" s="206" t="s">
        <v>288</v>
      </c>
      <c r="B22" s="316" t="s">
        <v>63</v>
      </c>
      <c r="C22" s="316"/>
      <c r="D22" s="207" t="s">
        <v>277</v>
      </c>
      <c r="E22" s="208">
        <v>1</v>
      </c>
      <c r="F22" s="209">
        <f>140635.63-0.31</f>
        <v>140635.32</v>
      </c>
      <c r="G22" s="210">
        <f t="shared" si="0"/>
        <v>140635.32</v>
      </c>
      <c r="I22" s="38"/>
    </row>
    <row r="23" spans="1:7" ht="44.25" customHeight="1" thickBot="1">
      <c r="A23" s="231" t="s">
        <v>289</v>
      </c>
      <c r="B23" s="323" t="s">
        <v>258</v>
      </c>
      <c r="C23" s="324"/>
      <c r="D23" s="216"/>
      <c r="E23" s="217"/>
      <c r="F23" s="218"/>
      <c r="G23" s="213">
        <v>107721.63</v>
      </c>
    </row>
    <row r="24" spans="1:7" ht="25.5" customHeight="1" thickBot="1">
      <c r="A24" s="318" t="s">
        <v>28</v>
      </c>
      <c r="B24" s="319"/>
      <c r="C24" s="319"/>
      <c r="D24" s="319"/>
      <c r="E24" s="319"/>
      <c r="F24" s="320"/>
      <c r="G24" s="214">
        <f>SUM(G11:G23)</f>
        <v>1766867</v>
      </c>
    </row>
    <row r="25" spans="1:7" ht="28.5" customHeight="1" thickBot="1">
      <c r="A25" s="318" t="s">
        <v>29</v>
      </c>
      <c r="B25" s="319"/>
      <c r="C25" s="319"/>
      <c r="D25" s="319"/>
      <c r="E25" s="319"/>
      <c r="F25" s="320"/>
      <c r="G25" s="222">
        <f>G24</f>
        <v>1766867</v>
      </c>
    </row>
    <row r="26" spans="1:7" ht="12.75">
      <c r="A26" s="52"/>
      <c r="B26" s="52"/>
      <c r="C26" s="52"/>
      <c r="D26" s="52"/>
      <c r="E26" s="52"/>
      <c r="F26" s="52"/>
      <c r="G26" s="52"/>
    </row>
    <row r="27" spans="1:7" ht="12.75">
      <c r="A27" s="52"/>
      <c r="B27" s="52"/>
      <c r="C27" s="52"/>
      <c r="D27" s="52"/>
      <c r="E27" s="52"/>
      <c r="F27" s="52"/>
      <c r="G27" s="52"/>
    </row>
    <row r="29" spans="1:7" ht="15.75">
      <c r="A29" s="188" t="s">
        <v>290</v>
      </c>
      <c r="B29" s="188"/>
      <c r="C29" s="188"/>
      <c r="D29" s="211"/>
      <c r="E29" s="211"/>
      <c r="F29" s="280" t="s">
        <v>311</v>
      </c>
      <c r="G29" s="280"/>
    </row>
    <row r="30" spans="1:7" ht="12.75">
      <c r="A30" s="52"/>
      <c r="B30" s="52"/>
      <c r="C30" s="309" t="s">
        <v>3</v>
      </c>
      <c r="D30" s="309"/>
      <c r="E30" s="52"/>
      <c r="F30" s="309" t="s">
        <v>291</v>
      </c>
      <c r="G30" s="309"/>
    </row>
  </sheetData>
  <sheetProtection/>
  <mergeCells count="25">
    <mergeCell ref="A24:F24"/>
    <mergeCell ref="A25:F25"/>
    <mergeCell ref="B23:C23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F30:G30"/>
    <mergeCell ref="C30:D30"/>
    <mergeCell ref="F29:G29"/>
    <mergeCell ref="A2:G2"/>
    <mergeCell ref="A3:G3"/>
    <mergeCell ref="A5:G5"/>
    <mergeCell ref="A6:G6"/>
    <mergeCell ref="B8:C8"/>
    <mergeCell ref="A9:G9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W29"/>
  <sheetViews>
    <sheetView zoomScalePageLayoutView="0" workbookViewId="0" topLeftCell="A16">
      <selection activeCell="T25" sqref="T25"/>
    </sheetView>
  </sheetViews>
  <sheetFormatPr defaultColWidth="9.00390625" defaultRowHeight="12.75"/>
  <cols>
    <col min="1" max="1" width="31.875" style="0" customWidth="1"/>
    <col min="2" max="2" width="15.25390625" style="0" hidden="1" customWidth="1"/>
    <col min="3" max="3" width="6.125" style="0" customWidth="1"/>
    <col min="4" max="4" width="7.125" style="0" customWidth="1"/>
    <col min="5" max="5" width="6.625" style="0" customWidth="1"/>
    <col min="6" max="6" width="6.00390625" style="0" customWidth="1"/>
    <col min="7" max="7" width="8.375" style="0" customWidth="1"/>
    <col min="8" max="8" width="5.875" style="0" customWidth="1"/>
    <col min="9" max="9" width="6.25390625" style="0" customWidth="1"/>
    <col min="10" max="10" width="8.25390625" style="0" customWidth="1"/>
    <col min="11" max="12" width="6.625" style="0" customWidth="1"/>
    <col min="13" max="13" width="8.125" style="0" customWidth="1"/>
    <col min="14" max="14" width="8.00390625" style="0" customWidth="1"/>
    <col min="15" max="15" width="6.75390625" style="0" customWidth="1"/>
    <col min="16" max="16" width="5.875" style="0" customWidth="1"/>
    <col min="17" max="17" width="7.375" style="0" customWidth="1"/>
    <col min="18" max="18" width="10.125" style="0" bestFit="1" customWidth="1"/>
    <col min="19" max="19" width="7.75390625" style="0" customWidth="1"/>
    <col min="20" max="20" width="10.00390625" style="0" bestFit="1" customWidth="1"/>
  </cols>
  <sheetData>
    <row r="1" spans="1:20" ht="12.75">
      <c r="A1" s="286" t="s">
        <v>34</v>
      </c>
      <c r="B1" s="286"/>
      <c r="C1" s="286"/>
      <c r="D1" s="325"/>
      <c r="E1" s="325"/>
      <c r="F1" s="325"/>
      <c r="G1" s="325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</row>
    <row r="2" spans="1:20" ht="12.75">
      <c r="A2" s="286" t="s">
        <v>35</v>
      </c>
      <c r="B2" s="325"/>
      <c r="C2" s="325"/>
      <c r="D2" s="325"/>
      <c r="E2" s="325"/>
      <c r="F2" s="325"/>
      <c r="G2" s="325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</row>
    <row r="3" spans="1:20" ht="12.75">
      <c r="A3" s="327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</row>
    <row r="4" spans="1:20" ht="14.25">
      <c r="A4" s="328" t="s">
        <v>108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</row>
    <row r="5" spans="1:20" ht="13.5" thickBot="1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</row>
    <row r="6" spans="1:20" ht="16.5" customHeight="1" thickBot="1">
      <c r="A6" s="332" t="s">
        <v>36</v>
      </c>
      <c r="B6" s="335" t="s">
        <v>37</v>
      </c>
      <c r="C6" s="336"/>
      <c r="D6" s="336"/>
      <c r="E6" s="336"/>
      <c r="F6" s="336"/>
      <c r="G6" s="337"/>
      <c r="H6" s="335" t="s">
        <v>38</v>
      </c>
      <c r="I6" s="336"/>
      <c r="J6" s="337"/>
      <c r="K6" s="335" t="s">
        <v>39</v>
      </c>
      <c r="L6" s="336"/>
      <c r="M6" s="336"/>
      <c r="N6" s="336"/>
      <c r="O6" s="336"/>
      <c r="P6" s="336"/>
      <c r="Q6" s="337"/>
      <c r="R6" s="335" t="s">
        <v>40</v>
      </c>
      <c r="S6" s="336"/>
      <c r="T6" s="337"/>
    </row>
    <row r="7" spans="1:20" ht="27" customHeight="1" thickBot="1">
      <c r="A7" s="333"/>
      <c r="B7" s="335" t="s">
        <v>41</v>
      </c>
      <c r="C7" s="336"/>
      <c r="D7" s="337"/>
      <c r="E7" s="335" t="s">
        <v>42</v>
      </c>
      <c r="F7" s="337"/>
      <c r="G7" s="340" t="s">
        <v>43</v>
      </c>
      <c r="H7" s="340" t="s">
        <v>44</v>
      </c>
      <c r="I7" s="340" t="s">
        <v>45</v>
      </c>
      <c r="J7" s="340" t="s">
        <v>43</v>
      </c>
      <c r="K7" s="342" t="s">
        <v>293</v>
      </c>
      <c r="L7" s="343"/>
      <c r="M7" s="342" t="s">
        <v>294</v>
      </c>
      <c r="N7" s="343"/>
      <c r="O7" s="345" t="s">
        <v>292</v>
      </c>
      <c r="P7" s="346"/>
      <c r="Q7" s="338" t="s">
        <v>43</v>
      </c>
      <c r="R7" s="338" t="s">
        <v>48</v>
      </c>
      <c r="S7" s="338" t="s">
        <v>49</v>
      </c>
      <c r="T7" s="338" t="s">
        <v>2</v>
      </c>
    </row>
    <row r="8" spans="1:20" ht="18" customHeight="1" thickBot="1">
      <c r="A8" s="334"/>
      <c r="B8" s="26" t="s">
        <v>50</v>
      </c>
      <c r="C8" s="26" t="s">
        <v>110</v>
      </c>
      <c r="D8" s="26" t="s">
        <v>45</v>
      </c>
      <c r="E8" s="26" t="s">
        <v>51</v>
      </c>
      <c r="F8" s="26" t="s">
        <v>45</v>
      </c>
      <c r="G8" s="341"/>
      <c r="H8" s="341"/>
      <c r="I8" s="341"/>
      <c r="J8" s="341"/>
      <c r="K8" s="26" t="s">
        <v>51</v>
      </c>
      <c r="L8" s="26" t="s">
        <v>45</v>
      </c>
      <c r="M8" s="26" t="s">
        <v>51</v>
      </c>
      <c r="N8" s="26" t="s">
        <v>45</v>
      </c>
      <c r="O8" s="26" t="s">
        <v>51</v>
      </c>
      <c r="P8" s="26" t="s">
        <v>45</v>
      </c>
      <c r="Q8" s="339"/>
      <c r="R8" s="339"/>
      <c r="S8" s="339"/>
      <c r="T8" s="339"/>
    </row>
    <row r="9" spans="1:23" ht="29.25" customHeight="1" thickBot="1">
      <c r="A9" s="235" t="s">
        <v>109</v>
      </c>
      <c r="B9" s="236"/>
      <c r="C9" s="236"/>
      <c r="D9" s="236"/>
      <c r="E9" s="236"/>
      <c r="F9" s="237"/>
      <c r="G9" s="236"/>
      <c r="H9" s="236"/>
      <c r="I9" s="236"/>
      <c r="J9" s="238"/>
      <c r="K9" s="238"/>
      <c r="L9" s="238"/>
      <c r="M9" s="236"/>
      <c r="N9" s="236"/>
      <c r="O9" s="236"/>
      <c r="P9" s="236"/>
      <c r="Q9" s="238"/>
      <c r="R9" s="239">
        <f>R10+R11+R12</f>
        <v>49575.27</v>
      </c>
      <c r="S9" s="238"/>
      <c r="T9" s="239">
        <f>R9</f>
        <v>49575.27</v>
      </c>
      <c r="U9" s="110"/>
      <c r="V9" s="80"/>
      <c r="W9" s="80"/>
    </row>
    <row r="10" spans="1:23" ht="56.25" customHeight="1" thickBot="1">
      <c r="A10" s="27" t="s">
        <v>295</v>
      </c>
      <c r="B10" s="28"/>
      <c r="C10" s="26"/>
      <c r="D10" s="28"/>
      <c r="E10" s="28"/>
      <c r="F10" s="26"/>
      <c r="G10" s="28"/>
      <c r="H10" s="28">
        <v>1867</v>
      </c>
      <c r="I10" s="79">
        <v>4.72</v>
      </c>
      <c r="J10" s="75">
        <v>8799.68</v>
      </c>
      <c r="K10" s="75"/>
      <c r="L10" s="75"/>
      <c r="M10" s="28"/>
      <c r="N10" s="28"/>
      <c r="O10" s="28"/>
      <c r="P10" s="28"/>
      <c r="Q10" s="75"/>
      <c r="R10" s="75">
        <f>8799.68+3714.03</f>
        <v>12513.710000000001</v>
      </c>
      <c r="S10" s="75"/>
      <c r="T10" s="75"/>
      <c r="U10" s="80"/>
      <c r="V10" s="80"/>
      <c r="W10" s="80"/>
    </row>
    <row r="11" spans="1:23" ht="48" customHeight="1" thickBot="1">
      <c r="A11" s="27" t="s">
        <v>296</v>
      </c>
      <c r="B11" s="28"/>
      <c r="C11" s="26">
        <v>27.85</v>
      </c>
      <c r="D11" s="28">
        <v>781.89</v>
      </c>
      <c r="E11" s="28">
        <v>214.83</v>
      </c>
      <c r="F11" s="26">
        <v>7.79</v>
      </c>
      <c r="G11" s="75">
        <v>23448.8</v>
      </c>
      <c r="H11" s="28"/>
      <c r="I11" s="79"/>
      <c r="J11" s="75"/>
      <c r="K11" s="75"/>
      <c r="L11" s="75"/>
      <c r="M11" s="28"/>
      <c r="N11" s="28"/>
      <c r="O11" s="28"/>
      <c r="P11" s="28"/>
      <c r="Q11" s="75"/>
      <c r="R11" s="75">
        <f>23448.8+12504.99</f>
        <v>35953.79</v>
      </c>
      <c r="S11" s="75"/>
      <c r="T11" s="75"/>
      <c r="U11" s="80"/>
      <c r="V11" s="80"/>
      <c r="W11" s="80"/>
    </row>
    <row r="12" spans="1:23" ht="51" customHeight="1" thickBot="1">
      <c r="A12" s="27" t="s">
        <v>299</v>
      </c>
      <c r="B12" s="28"/>
      <c r="C12" s="26"/>
      <c r="D12" s="28"/>
      <c r="E12" s="28"/>
      <c r="F12" s="26"/>
      <c r="G12" s="75"/>
      <c r="H12" s="28"/>
      <c r="I12" s="79"/>
      <c r="J12" s="75"/>
      <c r="K12" s="75">
        <v>7.1</v>
      </c>
      <c r="L12" s="75">
        <v>21.22</v>
      </c>
      <c r="M12" s="28">
        <v>2.5</v>
      </c>
      <c r="N12" s="28">
        <v>55.39</v>
      </c>
      <c r="O12" s="28">
        <v>9.6</v>
      </c>
      <c r="P12" s="28">
        <v>25.65</v>
      </c>
      <c r="Q12" s="75">
        <v>579.73</v>
      </c>
      <c r="R12" s="75">
        <f>579.73+528.04</f>
        <v>1107.77</v>
      </c>
      <c r="S12" s="75"/>
      <c r="T12" s="75"/>
      <c r="U12" s="233"/>
      <c r="V12" s="234"/>
      <c r="W12" s="80"/>
    </row>
    <row r="13" spans="1:20" ht="21.75" customHeight="1" thickBot="1">
      <c r="A13" s="27" t="s">
        <v>52</v>
      </c>
      <c r="B13" s="28"/>
      <c r="C13" s="26">
        <v>12</v>
      </c>
      <c r="D13" s="26">
        <v>781.89</v>
      </c>
      <c r="E13" s="26">
        <v>15.9</v>
      </c>
      <c r="F13" s="26">
        <v>7.79</v>
      </c>
      <c r="G13" s="75">
        <f>C13*781.89+E13*7.79</f>
        <v>9506.541000000001</v>
      </c>
      <c r="H13" s="28">
        <v>553.41</v>
      </c>
      <c r="I13" s="28">
        <v>4.72</v>
      </c>
      <c r="J13" s="75">
        <f>H13*I13</f>
        <v>2612.0951999999997</v>
      </c>
      <c r="K13" s="75">
        <v>8.4</v>
      </c>
      <c r="L13" s="75">
        <v>21.22</v>
      </c>
      <c r="M13" s="75">
        <v>2.55</v>
      </c>
      <c r="N13" s="75">
        <v>55.39</v>
      </c>
      <c r="O13" s="75">
        <v>10.95</v>
      </c>
      <c r="P13" s="28">
        <v>30.27</v>
      </c>
      <c r="Q13" s="75">
        <f>K13*L13+M13*N13+O13*P13</f>
        <v>650.9489999999998</v>
      </c>
      <c r="R13" s="75">
        <f>G13+J13+Q13</f>
        <v>12769.585200000001</v>
      </c>
      <c r="S13" s="75"/>
      <c r="T13" s="76">
        <f aca="true" t="shared" si="0" ref="T13:T24">R13+S13</f>
        <v>12769.585200000001</v>
      </c>
    </row>
    <row r="14" spans="1:20" ht="18.75" customHeight="1" thickBot="1">
      <c r="A14" s="27" t="s">
        <v>53</v>
      </c>
      <c r="B14" s="28"/>
      <c r="C14" s="26">
        <v>12</v>
      </c>
      <c r="D14" s="26">
        <v>781.89</v>
      </c>
      <c r="E14" s="26">
        <v>15.9</v>
      </c>
      <c r="F14" s="26">
        <v>7.79</v>
      </c>
      <c r="G14" s="75">
        <f aca="true" t="shared" si="1" ref="G14:G20">C14*781.89+E14*7.79</f>
        <v>9506.541000000001</v>
      </c>
      <c r="H14" s="28">
        <v>553.41</v>
      </c>
      <c r="I14" s="28">
        <v>4.72</v>
      </c>
      <c r="J14" s="75">
        <f>H14*4.72</f>
        <v>2612.0951999999997</v>
      </c>
      <c r="K14" s="75">
        <v>8.4</v>
      </c>
      <c r="L14" s="75">
        <v>21.22</v>
      </c>
      <c r="M14" s="75">
        <v>2.55</v>
      </c>
      <c r="N14" s="75">
        <v>55.39</v>
      </c>
      <c r="O14" s="75">
        <v>10.95</v>
      </c>
      <c r="P14" s="28">
        <v>30.27</v>
      </c>
      <c r="Q14" s="75">
        <f aca="true" t="shared" si="2" ref="Q14:Q24">K14*L14+M14*N14+O14*P14</f>
        <v>650.9489999999998</v>
      </c>
      <c r="R14" s="75">
        <f aca="true" t="shared" si="3" ref="R14:R23">G14+J14+Q14</f>
        <v>12769.585200000001</v>
      </c>
      <c r="S14" s="75"/>
      <c r="T14" s="76">
        <f t="shared" si="0"/>
        <v>12769.585200000001</v>
      </c>
    </row>
    <row r="15" spans="1:20" ht="18.75" customHeight="1" thickBot="1">
      <c r="A15" s="27" t="s">
        <v>54</v>
      </c>
      <c r="B15" s="28"/>
      <c r="C15" s="26">
        <v>12</v>
      </c>
      <c r="D15" s="26">
        <v>781.89</v>
      </c>
      <c r="E15" s="26">
        <v>15.9</v>
      </c>
      <c r="F15" s="26">
        <v>7.79</v>
      </c>
      <c r="G15" s="75">
        <f t="shared" si="1"/>
        <v>9506.541000000001</v>
      </c>
      <c r="H15" s="28">
        <v>553.41</v>
      </c>
      <c r="I15" s="28">
        <v>4.72</v>
      </c>
      <c r="J15" s="75">
        <f>H15*4.72</f>
        <v>2612.0951999999997</v>
      </c>
      <c r="K15" s="75">
        <v>8.4</v>
      </c>
      <c r="L15" s="75">
        <v>21.22</v>
      </c>
      <c r="M15" s="75">
        <v>2.55</v>
      </c>
      <c r="N15" s="75">
        <v>55.39</v>
      </c>
      <c r="O15" s="75">
        <v>10.95</v>
      </c>
      <c r="P15" s="28">
        <v>30.27</v>
      </c>
      <c r="Q15" s="75">
        <f t="shared" si="2"/>
        <v>650.9489999999998</v>
      </c>
      <c r="R15" s="75">
        <f t="shared" si="3"/>
        <v>12769.585200000001</v>
      </c>
      <c r="S15" s="75"/>
      <c r="T15" s="76">
        <f t="shared" si="0"/>
        <v>12769.585200000001</v>
      </c>
    </row>
    <row r="16" spans="1:20" ht="21.75" customHeight="1" thickBot="1">
      <c r="A16" s="27" t="s">
        <v>55</v>
      </c>
      <c r="B16" s="28"/>
      <c r="C16" s="26">
        <v>12</v>
      </c>
      <c r="D16" s="26">
        <v>781.89</v>
      </c>
      <c r="E16" s="26">
        <v>15.9</v>
      </c>
      <c r="F16" s="26">
        <v>7.79</v>
      </c>
      <c r="G16" s="75">
        <f t="shared" si="1"/>
        <v>9506.541000000001</v>
      </c>
      <c r="H16" s="28">
        <v>553.41</v>
      </c>
      <c r="I16" s="28">
        <v>4.72</v>
      </c>
      <c r="J16" s="75">
        <f>H16*4.72</f>
        <v>2612.0951999999997</v>
      </c>
      <c r="K16" s="75">
        <v>8.4</v>
      </c>
      <c r="L16" s="75">
        <v>21.22</v>
      </c>
      <c r="M16" s="75">
        <v>2.55</v>
      </c>
      <c r="N16" s="75">
        <v>55.39</v>
      </c>
      <c r="O16" s="75">
        <v>10.95</v>
      </c>
      <c r="P16" s="28">
        <v>30.27</v>
      </c>
      <c r="Q16" s="75">
        <f t="shared" si="2"/>
        <v>650.9489999999998</v>
      </c>
      <c r="R16" s="75">
        <f t="shared" si="3"/>
        <v>12769.585200000001</v>
      </c>
      <c r="S16" s="75"/>
      <c r="T16" s="76">
        <f t="shared" si="0"/>
        <v>12769.585200000001</v>
      </c>
    </row>
    <row r="17" spans="1:20" ht="18" customHeight="1" thickBot="1">
      <c r="A17" s="27" t="s">
        <v>56</v>
      </c>
      <c r="B17" s="28"/>
      <c r="C17" s="26">
        <v>12</v>
      </c>
      <c r="D17" s="26">
        <v>781.89</v>
      </c>
      <c r="E17" s="26">
        <v>15.9</v>
      </c>
      <c r="F17" s="26">
        <v>7.79</v>
      </c>
      <c r="G17" s="75">
        <f t="shared" si="1"/>
        <v>9506.541000000001</v>
      </c>
      <c r="H17" s="28">
        <v>553.41</v>
      </c>
      <c r="I17" s="28">
        <v>4.72</v>
      </c>
      <c r="J17" s="75">
        <f>H17*4.72</f>
        <v>2612.0951999999997</v>
      </c>
      <c r="K17" s="75">
        <v>8.4</v>
      </c>
      <c r="L17" s="75">
        <v>21.22</v>
      </c>
      <c r="M17" s="75">
        <v>2.55</v>
      </c>
      <c r="N17" s="75">
        <v>55.39</v>
      </c>
      <c r="O17" s="75">
        <v>10.95</v>
      </c>
      <c r="P17" s="28">
        <v>30.27</v>
      </c>
      <c r="Q17" s="75">
        <f t="shared" si="2"/>
        <v>650.9489999999998</v>
      </c>
      <c r="R17" s="75">
        <f t="shared" si="3"/>
        <v>12769.585200000001</v>
      </c>
      <c r="S17" s="75"/>
      <c r="T17" s="76">
        <f t="shared" si="0"/>
        <v>12769.585200000001</v>
      </c>
    </row>
    <row r="18" spans="1:20" ht="15.75" customHeight="1" thickBot="1">
      <c r="A18" s="27" t="s">
        <v>57</v>
      </c>
      <c r="B18" s="28"/>
      <c r="C18" s="26"/>
      <c r="D18" s="26"/>
      <c r="E18" s="26"/>
      <c r="F18" s="26"/>
      <c r="G18" s="75">
        <f t="shared" si="1"/>
        <v>0</v>
      </c>
      <c r="H18" s="28">
        <v>553.41</v>
      </c>
      <c r="I18" s="28">
        <v>4.72</v>
      </c>
      <c r="J18" s="75">
        <f>H18*4.72</f>
        <v>2612.0951999999997</v>
      </c>
      <c r="K18" s="75">
        <v>8.4</v>
      </c>
      <c r="L18" s="75">
        <v>21.22</v>
      </c>
      <c r="M18" s="75">
        <v>2.55</v>
      </c>
      <c r="N18" s="75">
        <v>55.39</v>
      </c>
      <c r="O18" s="75">
        <v>10.95</v>
      </c>
      <c r="P18" s="28">
        <v>30.27</v>
      </c>
      <c r="Q18" s="75">
        <f t="shared" si="2"/>
        <v>650.9489999999998</v>
      </c>
      <c r="R18" s="75">
        <f t="shared" si="3"/>
        <v>3263.0441999999994</v>
      </c>
      <c r="S18" s="75"/>
      <c r="T18" s="76">
        <f t="shared" si="0"/>
        <v>3263.0441999999994</v>
      </c>
    </row>
    <row r="19" spans="1:20" ht="15" customHeight="1" thickBot="1">
      <c r="A19" s="27" t="s">
        <v>58</v>
      </c>
      <c r="B19" s="28"/>
      <c r="C19" s="26"/>
      <c r="D19" s="26"/>
      <c r="E19" s="26"/>
      <c r="F19" s="26"/>
      <c r="G19" s="75">
        <f t="shared" si="1"/>
        <v>0</v>
      </c>
      <c r="H19" s="28">
        <v>553.41</v>
      </c>
      <c r="I19" s="28">
        <v>4.99</v>
      </c>
      <c r="J19" s="75">
        <v>2761.42</v>
      </c>
      <c r="K19" s="75">
        <v>8.4</v>
      </c>
      <c r="L19" s="75">
        <v>22.45</v>
      </c>
      <c r="M19" s="75">
        <v>2.55</v>
      </c>
      <c r="N19" s="75">
        <v>58.6</v>
      </c>
      <c r="O19" s="75">
        <v>10.95</v>
      </c>
      <c r="P19" s="28">
        <v>32.03</v>
      </c>
      <c r="Q19" s="75">
        <f t="shared" si="2"/>
        <v>688.7384999999999</v>
      </c>
      <c r="R19" s="75">
        <f t="shared" si="3"/>
        <v>3450.1585</v>
      </c>
      <c r="S19" s="75"/>
      <c r="T19" s="76">
        <f t="shared" si="0"/>
        <v>3450.1585</v>
      </c>
    </row>
    <row r="20" spans="1:20" ht="18" customHeight="1" thickBot="1">
      <c r="A20" s="27" t="s">
        <v>59</v>
      </c>
      <c r="B20" s="28"/>
      <c r="C20" s="26"/>
      <c r="D20" s="26"/>
      <c r="E20" s="26"/>
      <c r="F20" s="26"/>
      <c r="G20" s="75">
        <f t="shared" si="1"/>
        <v>0</v>
      </c>
      <c r="H20" s="28">
        <v>553.41</v>
      </c>
      <c r="I20" s="28">
        <v>4.99</v>
      </c>
      <c r="J20" s="75">
        <v>2761.42</v>
      </c>
      <c r="K20" s="75">
        <v>8.4</v>
      </c>
      <c r="L20" s="75">
        <v>22.45</v>
      </c>
      <c r="M20" s="75">
        <v>2.55</v>
      </c>
      <c r="N20" s="75">
        <v>58.6</v>
      </c>
      <c r="O20" s="75">
        <v>10.95</v>
      </c>
      <c r="P20" s="28">
        <v>32.03</v>
      </c>
      <c r="Q20" s="75">
        <f t="shared" si="2"/>
        <v>688.7384999999999</v>
      </c>
      <c r="R20" s="75">
        <f t="shared" si="3"/>
        <v>3450.1585</v>
      </c>
      <c r="S20" s="75"/>
      <c r="T20" s="76">
        <f t="shared" si="0"/>
        <v>3450.1585</v>
      </c>
    </row>
    <row r="21" spans="1:20" ht="18" customHeight="1" thickBot="1">
      <c r="A21" s="27" t="s">
        <v>60</v>
      </c>
      <c r="B21" s="28"/>
      <c r="C21" s="26">
        <v>12</v>
      </c>
      <c r="D21" s="26">
        <v>827.24</v>
      </c>
      <c r="E21" s="26">
        <v>19.875</v>
      </c>
      <c r="F21" s="26">
        <v>8.24</v>
      </c>
      <c r="G21" s="75">
        <f>C21*827.24+E21*8.24</f>
        <v>10090.650000000001</v>
      </c>
      <c r="H21" s="28">
        <v>553.41</v>
      </c>
      <c r="I21" s="28">
        <v>4.99</v>
      </c>
      <c r="J21" s="75">
        <v>2761.42</v>
      </c>
      <c r="K21" s="75">
        <v>8.4</v>
      </c>
      <c r="L21" s="75">
        <v>22.45</v>
      </c>
      <c r="M21" s="75">
        <v>2.55</v>
      </c>
      <c r="N21" s="75">
        <v>58.6</v>
      </c>
      <c r="O21" s="75">
        <v>10.95</v>
      </c>
      <c r="P21" s="28">
        <v>32.03</v>
      </c>
      <c r="Q21" s="75">
        <f t="shared" si="2"/>
        <v>688.7384999999999</v>
      </c>
      <c r="R21" s="75">
        <f t="shared" si="3"/>
        <v>13540.808500000001</v>
      </c>
      <c r="S21" s="75"/>
      <c r="T21" s="76">
        <f t="shared" si="0"/>
        <v>13540.808500000001</v>
      </c>
    </row>
    <row r="22" spans="1:20" ht="26.25" customHeight="1" thickBot="1">
      <c r="A22" s="27" t="s">
        <v>61</v>
      </c>
      <c r="B22" s="28"/>
      <c r="C22" s="26">
        <v>12</v>
      </c>
      <c r="D22" s="26">
        <v>827.24</v>
      </c>
      <c r="E22" s="26">
        <v>19.875</v>
      </c>
      <c r="F22" s="26">
        <v>8.24</v>
      </c>
      <c r="G22" s="75">
        <f>C22*827.24+E22*8.24</f>
        <v>10090.650000000001</v>
      </c>
      <c r="H22" s="28">
        <v>553.41</v>
      </c>
      <c r="I22" s="28">
        <v>4.99</v>
      </c>
      <c r="J22" s="75">
        <v>2761.42</v>
      </c>
      <c r="K22" s="75">
        <v>8.4</v>
      </c>
      <c r="L22" s="75">
        <v>22.45</v>
      </c>
      <c r="M22" s="75">
        <v>2.55</v>
      </c>
      <c r="N22" s="75">
        <v>58.6</v>
      </c>
      <c r="O22" s="75">
        <v>10.95</v>
      </c>
      <c r="P22" s="28">
        <v>32.03</v>
      </c>
      <c r="Q22" s="75">
        <f t="shared" si="2"/>
        <v>688.7384999999999</v>
      </c>
      <c r="R22" s="75">
        <f t="shared" si="3"/>
        <v>13540.808500000001</v>
      </c>
      <c r="S22" s="75"/>
      <c r="T22" s="76">
        <f t="shared" si="0"/>
        <v>13540.808500000001</v>
      </c>
    </row>
    <row r="23" spans="1:20" ht="25.5" customHeight="1" thickBot="1">
      <c r="A23" s="27" t="s">
        <v>62</v>
      </c>
      <c r="B23" s="28"/>
      <c r="C23" s="26">
        <v>12</v>
      </c>
      <c r="D23" s="26">
        <v>827.24</v>
      </c>
      <c r="E23" s="26">
        <v>19.875</v>
      </c>
      <c r="F23" s="26">
        <v>8.24</v>
      </c>
      <c r="G23" s="75">
        <f>C23*827.24+E23*8.24</f>
        <v>10090.650000000001</v>
      </c>
      <c r="H23" s="28">
        <v>553.41</v>
      </c>
      <c r="I23" s="28">
        <v>4.99</v>
      </c>
      <c r="J23" s="75">
        <v>2761.42</v>
      </c>
      <c r="K23" s="75">
        <v>8.4</v>
      </c>
      <c r="L23" s="75">
        <v>22.45</v>
      </c>
      <c r="M23" s="75">
        <v>2.55</v>
      </c>
      <c r="N23" s="75">
        <v>58.6</v>
      </c>
      <c r="O23" s="75">
        <v>10.95</v>
      </c>
      <c r="P23" s="28">
        <v>32.03</v>
      </c>
      <c r="Q23" s="75">
        <f t="shared" si="2"/>
        <v>688.7384999999999</v>
      </c>
      <c r="R23" s="75">
        <f t="shared" si="3"/>
        <v>13540.808500000001</v>
      </c>
      <c r="S23" s="75"/>
      <c r="T23" s="76">
        <f t="shared" si="0"/>
        <v>13540.808500000001</v>
      </c>
    </row>
    <row r="24" spans="1:20" ht="26.25" customHeight="1" thickBot="1">
      <c r="A24" s="27" t="s">
        <v>63</v>
      </c>
      <c r="B24" s="28"/>
      <c r="C24" s="26">
        <v>12</v>
      </c>
      <c r="D24" s="26">
        <v>827.24</v>
      </c>
      <c r="E24" s="26">
        <v>19.875</v>
      </c>
      <c r="F24" s="26">
        <v>8.24</v>
      </c>
      <c r="G24" s="75">
        <v>10090.27</v>
      </c>
      <c r="H24" s="28">
        <v>553.51</v>
      </c>
      <c r="I24" s="28">
        <v>4.99</v>
      </c>
      <c r="J24" s="75">
        <v>2762</v>
      </c>
      <c r="K24" s="75">
        <v>8.4</v>
      </c>
      <c r="L24" s="75">
        <v>22.45</v>
      </c>
      <c r="M24" s="75">
        <v>2.55</v>
      </c>
      <c r="N24" s="75">
        <v>58.6</v>
      </c>
      <c r="O24" s="75">
        <v>10.95</v>
      </c>
      <c r="P24" s="28">
        <v>32.03</v>
      </c>
      <c r="Q24" s="75">
        <f t="shared" si="2"/>
        <v>688.7384999999999</v>
      </c>
      <c r="R24" s="75">
        <v>13541.02</v>
      </c>
      <c r="S24" s="75"/>
      <c r="T24" s="76">
        <f t="shared" si="0"/>
        <v>13541.02</v>
      </c>
    </row>
    <row r="25" spans="1:20" ht="28.5" customHeight="1" thickBot="1">
      <c r="A25" s="78" t="s">
        <v>29</v>
      </c>
      <c r="B25" s="57"/>
      <c r="C25" s="54">
        <f>SUM(C13:C24)</f>
        <v>108</v>
      </c>
      <c r="D25" s="57"/>
      <c r="E25" s="54">
        <f>SUM(E13:E24)</f>
        <v>159</v>
      </c>
      <c r="F25" s="54"/>
      <c r="G25" s="76">
        <f>SUM(G13:G24)</f>
        <v>87894.925</v>
      </c>
      <c r="H25" s="57">
        <f>SUM(H13:H24)</f>
        <v>6641.0199999999995</v>
      </c>
      <c r="I25" s="57"/>
      <c r="J25" s="76">
        <f>SUM(J13:J24)</f>
        <v>32241.67119999999</v>
      </c>
      <c r="K25" s="76">
        <f>SUM(K13:K24)</f>
        <v>100.80000000000003</v>
      </c>
      <c r="L25" s="76"/>
      <c r="M25" s="76">
        <f>SUM(M13:M24)</f>
        <v>30.600000000000005</v>
      </c>
      <c r="N25" s="76"/>
      <c r="O25" s="76">
        <f>SUM(O13:O24)</f>
        <v>131.4</v>
      </c>
      <c r="P25" s="57"/>
      <c r="Q25" s="76">
        <f>SUM(Q13:Q24)</f>
        <v>8038.124999999996</v>
      </c>
      <c r="R25" s="76">
        <f>SUM(R10:R24)</f>
        <v>177750.00270000004</v>
      </c>
      <c r="S25" s="76">
        <f>SUM(S9:S24)</f>
        <v>0</v>
      </c>
      <c r="T25" s="76">
        <f>T9+T13+T14+T15+T16+T17+T18+T19+T20+T21+T22+T23+T24</f>
        <v>177750.00270000004</v>
      </c>
    </row>
    <row r="26" spans="1:7" ht="15.75">
      <c r="A26" s="4"/>
      <c r="B26" s="4"/>
      <c r="C26" s="4"/>
      <c r="G26" s="19"/>
    </row>
    <row r="27" spans="1:20" ht="15">
      <c r="A27" s="240" t="s">
        <v>297</v>
      </c>
      <c r="B27" s="52"/>
      <c r="C27" s="51"/>
      <c r="I27" s="308" t="s">
        <v>298</v>
      </c>
      <c r="J27" s="308"/>
      <c r="K27" s="308"/>
      <c r="L27" s="308"/>
      <c r="R27" s="344" t="s">
        <v>311</v>
      </c>
      <c r="S27" s="344"/>
      <c r="T27" s="344"/>
    </row>
    <row r="28" spans="1:20" ht="12.75">
      <c r="A28" s="53"/>
      <c r="B28" s="53"/>
      <c r="C28" s="51"/>
      <c r="I28" s="308" t="s">
        <v>3</v>
      </c>
      <c r="J28" s="308"/>
      <c r="K28" s="308"/>
      <c r="L28" s="308"/>
      <c r="R28" s="308" t="s">
        <v>291</v>
      </c>
      <c r="S28" s="308"/>
      <c r="T28" s="308"/>
    </row>
    <row r="29" ht="12.75">
      <c r="N29" s="3"/>
    </row>
  </sheetData>
  <sheetProtection/>
  <mergeCells count="27">
    <mergeCell ref="K6:Q6"/>
    <mergeCell ref="K7:L7"/>
    <mergeCell ref="I27:L27"/>
    <mergeCell ref="R27:T27"/>
    <mergeCell ref="I28:L28"/>
    <mergeCell ref="R28:T28"/>
    <mergeCell ref="M7:N7"/>
    <mergeCell ref="O7:P7"/>
    <mergeCell ref="Q7:Q8"/>
    <mergeCell ref="R7:R8"/>
    <mergeCell ref="T7:T8"/>
    <mergeCell ref="B7:D7"/>
    <mergeCell ref="E7:F7"/>
    <mergeCell ref="G7:G8"/>
    <mergeCell ref="H7:H8"/>
    <mergeCell ref="I7:I8"/>
    <mergeCell ref="J7:J8"/>
    <mergeCell ref="A1:T1"/>
    <mergeCell ref="A2:T2"/>
    <mergeCell ref="A3:T3"/>
    <mergeCell ref="A4:T4"/>
    <mergeCell ref="A5:T5"/>
    <mergeCell ref="A6:A8"/>
    <mergeCell ref="B6:G6"/>
    <mergeCell ref="H6:J6"/>
    <mergeCell ref="R6:T6"/>
    <mergeCell ref="S7:S8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"/>
  <sheetViews>
    <sheetView zoomScalePageLayoutView="0" workbookViewId="0" topLeftCell="A10">
      <selection activeCell="J13" sqref="J13"/>
    </sheetView>
  </sheetViews>
  <sheetFormatPr defaultColWidth="9.00390625" defaultRowHeight="12.75"/>
  <cols>
    <col min="1" max="1" width="7.625" style="0" customWidth="1"/>
    <col min="2" max="2" width="15.25390625" style="0" hidden="1" customWidth="1"/>
    <col min="3" max="3" width="58.25390625" style="0" customWidth="1"/>
    <col min="4" max="4" width="10.75390625" style="0" customWidth="1"/>
    <col min="5" max="5" width="14.25390625" style="0" customWidth="1"/>
    <col min="6" max="6" width="17.25390625" style="0" customWidth="1"/>
    <col min="7" max="7" width="14.875" style="0" customWidth="1"/>
    <col min="9" max="9" width="13.625" style="0" bestFit="1" customWidth="1"/>
  </cols>
  <sheetData>
    <row r="1" spans="1:7" ht="18.75">
      <c r="A1" s="265" t="s">
        <v>64</v>
      </c>
      <c r="B1" s="266"/>
      <c r="C1" s="266"/>
      <c r="D1" s="266"/>
      <c r="E1" s="266"/>
      <c r="F1" s="266"/>
      <c r="G1" s="266"/>
    </row>
    <row r="2" spans="1:7" ht="18.75">
      <c r="A2" s="265" t="s">
        <v>35</v>
      </c>
      <c r="B2" s="266"/>
      <c r="C2" s="266"/>
      <c r="D2" s="266"/>
      <c r="E2" s="266"/>
      <c r="F2" s="266"/>
      <c r="G2" s="266"/>
    </row>
    <row r="3" spans="1:7" ht="18.75">
      <c r="A3" s="29"/>
      <c r="B3" s="23"/>
      <c r="C3" s="23"/>
      <c r="D3" s="23"/>
      <c r="E3" s="23"/>
      <c r="F3" s="23"/>
      <c r="G3" s="23"/>
    </row>
    <row r="4" spans="1:7" ht="18.75">
      <c r="A4" s="267" t="s">
        <v>100</v>
      </c>
      <c r="B4" s="267"/>
      <c r="C4" s="267"/>
      <c r="D4" s="267"/>
      <c r="E4" s="267"/>
      <c r="F4" s="267"/>
      <c r="G4" s="267"/>
    </row>
    <row r="5" spans="1:7" ht="18.75">
      <c r="A5" s="267" t="s">
        <v>77</v>
      </c>
      <c r="B5" s="268"/>
      <c r="C5" s="268"/>
      <c r="D5" s="268"/>
      <c r="E5" s="268"/>
      <c r="F5" s="268"/>
      <c r="G5" s="268"/>
    </row>
    <row r="6" spans="1:2" ht="16.5" thickBot="1">
      <c r="A6" s="4"/>
      <c r="B6" s="4"/>
    </row>
    <row r="7" spans="1:7" ht="28.5" customHeight="1" thickBot="1">
      <c r="A7" s="11" t="s">
        <v>23</v>
      </c>
      <c r="B7" s="271" t="s">
        <v>24</v>
      </c>
      <c r="C7" s="272"/>
      <c r="D7" s="39" t="s">
        <v>136</v>
      </c>
      <c r="E7" s="39" t="s">
        <v>25</v>
      </c>
      <c r="F7" s="39" t="s">
        <v>26</v>
      </c>
      <c r="G7" s="39" t="s">
        <v>27</v>
      </c>
    </row>
    <row r="8" spans="1:7" ht="24.75" customHeight="1" thickBot="1">
      <c r="A8" s="271"/>
      <c r="B8" s="272"/>
      <c r="C8" s="271" t="s">
        <v>331</v>
      </c>
      <c r="D8" s="291"/>
      <c r="E8" s="291"/>
      <c r="F8" s="291"/>
      <c r="G8" s="272"/>
    </row>
    <row r="9" spans="1:7" ht="36.75" customHeight="1" thickBot="1">
      <c r="A9" s="11">
        <v>1</v>
      </c>
      <c r="B9" s="347" t="s">
        <v>315</v>
      </c>
      <c r="C9" s="348"/>
      <c r="D9" s="9" t="s">
        <v>243</v>
      </c>
      <c r="E9" s="9">
        <v>108</v>
      </c>
      <c r="F9" s="256" t="s">
        <v>325</v>
      </c>
      <c r="G9" s="65">
        <v>86620.54</v>
      </c>
    </row>
    <row r="10" spans="1:7" ht="35.25" customHeight="1" thickBot="1">
      <c r="A10" s="11">
        <v>2</v>
      </c>
      <c r="B10" s="347" t="s">
        <v>316</v>
      </c>
      <c r="C10" s="348"/>
      <c r="D10" s="9" t="s">
        <v>319</v>
      </c>
      <c r="E10" s="9">
        <v>159</v>
      </c>
      <c r="F10" s="255" t="s">
        <v>322</v>
      </c>
      <c r="G10" s="65">
        <v>1274.39</v>
      </c>
    </row>
    <row r="11" spans="1:7" ht="36.75" customHeight="1" thickBot="1">
      <c r="A11" s="11">
        <v>3</v>
      </c>
      <c r="B11" s="40"/>
      <c r="C11" s="186" t="s">
        <v>321</v>
      </c>
      <c r="D11" s="9" t="s">
        <v>319</v>
      </c>
      <c r="E11" s="9">
        <v>100.8</v>
      </c>
      <c r="F11" s="255" t="s">
        <v>323</v>
      </c>
      <c r="G11" s="65">
        <v>2200.97</v>
      </c>
    </row>
    <row r="12" spans="1:7" ht="36" customHeight="1" thickBot="1">
      <c r="A12" s="11">
        <v>4</v>
      </c>
      <c r="B12" s="185"/>
      <c r="C12" s="186" t="s">
        <v>318</v>
      </c>
      <c r="D12" s="199" t="s">
        <v>319</v>
      </c>
      <c r="E12" s="199">
        <v>30.6</v>
      </c>
      <c r="F12" s="255" t="s">
        <v>320</v>
      </c>
      <c r="G12" s="200">
        <v>1744.05</v>
      </c>
    </row>
    <row r="13" spans="1:7" ht="36" customHeight="1" thickBot="1">
      <c r="A13" s="11">
        <v>5</v>
      </c>
      <c r="B13" s="40"/>
      <c r="C13" s="41" t="s">
        <v>317</v>
      </c>
      <c r="D13" s="9" t="s">
        <v>319</v>
      </c>
      <c r="E13" s="9">
        <v>131.4</v>
      </c>
      <c r="F13" s="255" t="s">
        <v>324</v>
      </c>
      <c r="G13" s="65">
        <v>4093.11</v>
      </c>
    </row>
    <row r="14" spans="1:7" ht="32.25" customHeight="1" thickBot="1">
      <c r="A14" s="11">
        <v>6</v>
      </c>
      <c r="B14" s="40"/>
      <c r="C14" s="41" t="s">
        <v>116</v>
      </c>
      <c r="D14" s="9" t="s">
        <v>326</v>
      </c>
      <c r="E14" s="9">
        <v>6641</v>
      </c>
      <c r="F14" s="255" t="s">
        <v>327</v>
      </c>
      <c r="G14" s="65">
        <v>32241.67</v>
      </c>
    </row>
    <row r="15" spans="1:7" ht="40.5" customHeight="1" thickBot="1">
      <c r="A15" s="11">
        <v>7</v>
      </c>
      <c r="B15" s="40"/>
      <c r="C15" s="41" t="s">
        <v>328</v>
      </c>
      <c r="D15" s="147"/>
      <c r="E15" s="9"/>
      <c r="F15" s="10"/>
      <c r="G15" s="232">
        <f>8799.68+3714.03</f>
        <v>12513.710000000001</v>
      </c>
    </row>
    <row r="16" spans="1:7" ht="48" customHeight="1" thickBot="1">
      <c r="A16" s="11">
        <v>8</v>
      </c>
      <c r="B16" s="40"/>
      <c r="C16" s="41" t="s">
        <v>329</v>
      </c>
      <c r="D16" s="147"/>
      <c r="E16" s="9"/>
      <c r="F16" s="10"/>
      <c r="G16" s="232">
        <f>23448.8+12504.99</f>
        <v>35953.79</v>
      </c>
    </row>
    <row r="17" spans="1:9" ht="45" customHeight="1" thickBot="1">
      <c r="A17" s="11">
        <v>9</v>
      </c>
      <c r="B17" s="40"/>
      <c r="C17" s="41" t="s">
        <v>330</v>
      </c>
      <c r="D17" s="147"/>
      <c r="E17" s="9"/>
      <c r="F17" s="10"/>
      <c r="G17" s="232">
        <f>579.73+528.04</f>
        <v>1107.77</v>
      </c>
      <c r="I17" s="80"/>
    </row>
    <row r="18" spans="1:7" ht="25.5" customHeight="1" thickBot="1">
      <c r="A18" s="301" t="s">
        <v>28</v>
      </c>
      <c r="B18" s="302"/>
      <c r="C18" s="303"/>
      <c r="D18" s="148"/>
      <c r="E18" s="9"/>
      <c r="F18" s="9"/>
      <c r="G18" s="66">
        <f>SUM(G9:G17)</f>
        <v>177750</v>
      </c>
    </row>
    <row r="19" spans="1:7" ht="32.25" customHeight="1" thickBot="1">
      <c r="A19" s="301" t="s">
        <v>29</v>
      </c>
      <c r="B19" s="302"/>
      <c r="C19" s="303"/>
      <c r="D19" s="148"/>
      <c r="E19" s="9"/>
      <c r="F19" s="9"/>
      <c r="G19" s="66">
        <f>G18</f>
        <v>177750</v>
      </c>
    </row>
    <row r="20" spans="1:7" ht="15.75">
      <c r="A20" s="4"/>
      <c r="B20" s="4"/>
      <c r="G20" s="19"/>
    </row>
    <row r="21" ht="12.75">
      <c r="G21" s="3"/>
    </row>
    <row r="22" ht="12.75">
      <c r="G22" s="110"/>
    </row>
    <row r="23" spans="1:7" ht="15.75">
      <c r="A23" s="276" t="s">
        <v>261</v>
      </c>
      <c r="B23" s="276"/>
      <c r="C23" s="276"/>
      <c r="D23" s="2"/>
      <c r="E23" s="251"/>
      <c r="F23" s="274" t="s">
        <v>311</v>
      </c>
      <c r="G23" s="274"/>
    </row>
    <row r="24" spans="1:7" ht="15.75">
      <c r="A24" s="189"/>
      <c r="B24" s="189"/>
      <c r="C24" s="190" t="s">
        <v>262</v>
      </c>
      <c r="D24" s="191"/>
      <c r="E24" s="254"/>
      <c r="F24" s="349" t="s">
        <v>291</v>
      </c>
      <c r="G24" s="349"/>
    </row>
  </sheetData>
  <sheetProtection/>
  <mergeCells count="14">
    <mergeCell ref="B10:C10"/>
    <mergeCell ref="B9:C9"/>
    <mergeCell ref="A18:C18"/>
    <mergeCell ref="F24:G24"/>
    <mergeCell ref="F23:G23"/>
    <mergeCell ref="A23:C23"/>
    <mergeCell ref="A19:C19"/>
    <mergeCell ref="A1:G1"/>
    <mergeCell ref="A2:G2"/>
    <mergeCell ref="A5:G5"/>
    <mergeCell ref="B7:C7"/>
    <mergeCell ref="A8:B8"/>
    <mergeCell ref="C8:G8"/>
    <mergeCell ref="A4:G4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5.375" style="0" customWidth="1"/>
    <col min="2" max="2" width="65.00390625" style="0" customWidth="1"/>
    <col min="3" max="3" width="22.75390625" style="0" customWidth="1"/>
    <col min="4" max="4" width="22.625" style="0" customWidth="1"/>
    <col min="5" max="5" width="14.375" style="0" customWidth="1"/>
  </cols>
  <sheetData>
    <row r="1" spans="1:5" ht="12.75">
      <c r="A1" s="286" t="s">
        <v>91</v>
      </c>
      <c r="B1" s="325"/>
      <c r="C1" s="325"/>
      <c r="D1" s="325"/>
      <c r="E1" s="51"/>
    </row>
    <row r="2" spans="1:5" ht="12.75">
      <c r="A2" s="286" t="s">
        <v>35</v>
      </c>
      <c r="B2" s="325"/>
      <c r="C2" s="325"/>
      <c r="D2" s="325"/>
      <c r="E2" s="51"/>
    </row>
    <row r="3" spans="1:5" ht="12.75">
      <c r="A3" s="51"/>
      <c r="B3" s="51"/>
      <c r="C3" s="51"/>
      <c r="D3" s="51"/>
      <c r="E3" s="51"/>
    </row>
    <row r="4" spans="1:5" ht="12.75">
      <c r="A4" s="327" t="s">
        <v>92</v>
      </c>
      <c r="B4" s="327"/>
      <c r="C4" s="326"/>
      <c r="D4" s="326"/>
      <c r="E4" s="326"/>
    </row>
    <row r="5" spans="1:5" ht="13.5" thickBot="1">
      <c r="A5" s="51"/>
      <c r="B5" s="51"/>
      <c r="C5" s="51"/>
      <c r="D5" s="51"/>
      <c r="E5" s="51"/>
    </row>
    <row r="6" spans="1:5" ht="26.25" thickBot="1">
      <c r="A6" s="42" t="s">
        <v>23</v>
      </c>
      <c r="B6" s="47" t="s">
        <v>83</v>
      </c>
      <c r="C6" s="47" t="s">
        <v>84</v>
      </c>
      <c r="D6" s="47" t="s">
        <v>85</v>
      </c>
      <c r="E6" s="51"/>
    </row>
    <row r="7" spans="1:5" ht="15.75" customHeight="1" thickBot="1">
      <c r="A7" s="55">
        <v>1</v>
      </c>
      <c r="B7" s="56" t="s">
        <v>86</v>
      </c>
      <c r="C7" s="9"/>
      <c r="D7" s="9"/>
      <c r="E7" s="51"/>
    </row>
    <row r="8" spans="1:5" ht="14.25" customHeight="1" thickBot="1">
      <c r="A8" s="55"/>
      <c r="B8" s="56" t="s">
        <v>87</v>
      </c>
      <c r="C8" s="9"/>
      <c r="D8" s="9"/>
      <c r="E8" s="51"/>
    </row>
    <row r="9" spans="1:5" ht="15" customHeight="1" thickBot="1">
      <c r="A9" s="55"/>
      <c r="B9" s="56" t="s">
        <v>88</v>
      </c>
      <c r="C9" s="9"/>
      <c r="D9" s="9"/>
      <c r="E9" s="51"/>
    </row>
    <row r="10" spans="1:5" ht="15" customHeight="1" thickBot="1">
      <c r="A10" s="55"/>
      <c r="B10" s="56" t="s">
        <v>89</v>
      </c>
      <c r="C10" s="9"/>
      <c r="D10" s="9"/>
      <c r="E10" s="51"/>
    </row>
    <row r="11" spans="1:5" ht="13.5" customHeight="1" thickBot="1">
      <c r="A11" s="55">
        <v>2</v>
      </c>
      <c r="B11" s="56" t="s">
        <v>90</v>
      </c>
      <c r="C11" s="10"/>
      <c r="D11" s="10">
        <f>D5/1.2</f>
        <v>0</v>
      </c>
      <c r="E11" s="51"/>
    </row>
    <row r="12" spans="1:5" ht="15" customHeight="1" thickBot="1">
      <c r="A12" s="55"/>
      <c r="B12" s="56" t="s">
        <v>260</v>
      </c>
      <c r="C12" s="10"/>
      <c r="D12" s="9"/>
      <c r="E12" s="51"/>
    </row>
    <row r="13" spans="1:5" ht="15" customHeight="1" thickBot="1">
      <c r="A13" s="55"/>
      <c r="B13" s="56" t="s">
        <v>97</v>
      </c>
      <c r="C13" s="10"/>
      <c r="D13" s="9"/>
      <c r="E13" s="51"/>
    </row>
    <row r="14" spans="1:5" ht="16.5" customHeight="1" thickBot="1">
      <c r="A14" s="55"/>
      <c r="B14" s="56" t="s">
        <v>98</v>
      </c>
      <c r="C14" s="10"/>
      <c r="D14" s="10"/>
      <c r="E14" s="51"/>
    </row>
    <row r="15" spans="1:5" ht="12.75">
      <c r="A15" s="51"/>
      <c r="B15" s="51"/>
      <c r="C15" s="51"/>
      <c r="D15" s="51"/>
      <c r="E15" s="51"/>
    </row>
    <row r="16" spans="1:5" ht="12.75">
      <c r="A16" s="51"/>
      <c r="B16" s="58"/>
      <c r="C16" s="51"/>
      <c r="D16" s="51"/>
      <c r="E16" s="51"/>
    </row>
    <row r="17" spans="1:5" ht="12.75">
      <c r="A17" s="51"/>
      <c r="B17" s="51"/>
      <c r="C17" s="51"/>
      <c r="D17" s="51"/>
      <c r="E17" s="51"/>
    </row>
    <row r="18" spans="1:5" ht="12.75">
      <c r="A18" s="327" t="s">
        <v>96</v>
      </c>
      <c r="B18" s="327"/>
      <c r="C18" s="327"/>
      <c r="D18" s="327"/>
      <c r="E18" s="327"/>
    </row>
    <row r="19" spans="1:5" ht="12.75">
      <c r="A19" s="51"/>
      <c r="B19" s="51"/>
      <c r="C19" s="51"/>
      <c r="D19" s="51"/>
      <c r="E19" s="51"/>
    </row>
    <row r="20" spans="1:5" ht="13.5" thickBot="1">
      <c r="A20" s="51"/>
      <c r="B20" s="51"/>
      <c r="C20" s="51"/>
      <c r="D20" s="51"/>
      <c r="E20" s="51"/>
    </row>
    <row r="21" spans="1:5" ht="26.25" thickBot="1">
      <c r="A21" s="42" t="s">
        <v>23</v>
      </c>
      <c r="B21" s="47" t="s">
        <v>93</v>
      </c>
      <c r="C21" s="47" t="s">
        <v>94</v>
      </c>
      <c r="D21" s="47" t="s">
        <v>95</v>
      </c>
      <c r="E21" s="47" t="s">
        <v>26</v>
      </c>
    </row>
    <row r="22" spans="1:5" ht="13.5" thickBot="1">
      <c r="A22" s="55">
        <v>1</v>
      </c>
      <c r="B22" s="9"/>
      <c r="C22" s="9"/>
      <c r="D22" s="9"/>
      <c r="E22" s="9"/>
    </row>
    <row r="23" spans="1:5" ht="13.5" thickBot="1">
      <c r="A23" s="55">
        <v>2</v>
      </c>
      <c r="B23" s="9"/>
      <c r="C23" s="9"/>
      <c r="D23" s="9"/>
      <c r="E23" s="9"/>
    </row>
    <row r="24" spans="1:5" ht="13.5" thickBot="1">
      <c r="A24" s="55"/>
      <c r="B24" s="9" t="s">
        <v>29</v>
      </c>
      <c r="C24" s="350"/>
      <c r="D24" s="351"/>
      <c r="E24" s="352"/>
    </row>
    <row r="25" spans="1:5" ht="12.75">
      <c r="A25" s="51"/>
      <c r="B25" s="51"/>
      <c r="C25" s="51"/>
      <c r="D25" s="51"/>
      <c r="E25" s="51"/>
    </row>
    <row r="26" spans="1:5" ht="12.75">
      <c r="A26" s="51"/>
      <c r="B26" s="51"/>
      <c r="C26" s="51"/>
      <c r="D26" s="51"/>
      <c r="E26" s="51"/>
    </row>
    <row r="27" spans="1:5" ht="12.75">
      <c r="A27" s="51"/>
      <c r="B27" s="51"/>
      <c r="C27" s="51"/>
      <c r="D27" s="51"/>
      <c r="E27" s="51"/>
    </row>
    <row r="28" spans="1:5" ht="12.75">
      <c r="A28" s="52"/>
      <c r="B28" s="52"/>
      <c r="C28" s="51"/>
      <c r="D28" s="51"/>
      <c r="E28" s="51"/>
    </row>
    <row r="29" spans="1:5" ht="12.75">
      <c r="A29" s="53" t="s">
        <v>3</v>
      </c>
      <c r="B29" s="53"/>
      <c r="C29" s="51"/>
      <c r="D29" s="51"/>
      <c r="E29" s="51"/>
    </row>
    <row r="30" spans="1:5" ht="12.75">
      <c r="A30" s="52"/>
      <c r="B30" s="52"/>
      <c r="C30" s="51"/>
      <c r="D30" s="51"/>
      <c r="E30" s="51"/>
    </row>
    <row r="31" spans="1:5" ht="12.75">
      <c r="A31" s="53" t="s">
        <v>3</v>
      </c>
      <c r="B31" s="53"/>
      <c r="C31" s="51"/>
      <c r="D31" s="51"/>
      <c r="E31" s="51"/>
    </row>
  </sheetData>
  <sheetProtection/>
  <mergeCells count="5">
    <mergeCell ref="A1:D1"/>
    <mergeCell ref="A2:D2"/>
    <mergeCell ref="A4:E4"/>
    <mergeCell ref="C24:E24"/>
    <mergeCell ref="A18:E18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"/>
  <sheetViews>
    <sheetView zoomScale="90" zoomScaleNormal="90" zoomScalePageLayoutView="0" workbookViewId="0" topLeftCell="A40">
      <selection activeCell="F70" sqref="F70"/>
    </sheetView>
  </sheetViews>
  <sheetFormatPr defaultColWidth="9.00390625" defaultRowHeight="12.75"/>
  <cols>
    <col min="1" max="1" width="9.625" style="0" customWidth="1"/>
    <col min="2" max="2" width="15.25390625" style="0" hidden="1" customWidth="1"/>
    <col min="3" max="3" width="60.00390625" style="0" customWidth="1"/>
    <col min="4" max="4" width="14.25390625" style="0" customWidth="1"/>
    <col min="5" max="5" width="22.625" style="0" customWidth="1"/>
    <col min="6" max="6" width="19.875" style="0" customWidth="1"/>
    <col min="7" max="7" width="20.625" style="0" customWidth="1"/>
    <col min="9" max="9" width="13.625" style="0" bestFit="1" customWidth="1"/>
  </cols>
  <sheetData>
    <row r="1" spans="1:7" ht="18.75">
      <c r="A1" s="265" t="s">
        <v>64</v>
      </c>
      <c r="B1" s="266"/>
      <c r="C1" s="266"/>
      <c r="D1" s="266"/>
      <c r="E1" s="266"/>
      <c r="F1" s="266"/>
      <c r="G1" s="266"/>
    </row>
    <row r="2" spans="1:7" ht="18.75">
      <c r="A2" s="265" t="s">
        <v>35</v>
      </c>
      <c r="B2" s="266"/>
      <c r="C2" s="266"/>
      <c r="D2" s="266"/>
      <c r="E2" s="266"/>
      <c r="F2" s="266"/>
      <c r="G2" s="266"/>
    </row>
    <row r="3" spans="1:7" ht="18.75">
      <c r="A3" s="29"/>
      <c r="B3" s="23"/>
      <c r="C3" s="23"/>
      <c r="D3" s="23"/>
      <c r="E3" s="23"/>
      <c r="F3" s="23"/>
      <c r="G3" s="23"/>
    </row>
    <row r="4" spans="1:7" ht="18.75">
      <c r="A4" s="267" t="s">
        <v>100</v>
      </c>
      <c r="B4" s="267"/>
      <c r="C4" s="267"/>
      <c r="D4" s="267"/>
      <c r="E4" s="267"/>
      <c r="F4" s="267"/>
      <c r="G4" s="267"/>
    </row>
    <row r="5" spans="1:7" ht="18.75">
      <c r="A5" s="267" t="s">
        <v>30</v>
      </c>
      <c r="B5" s="268"/>
      <c r="C5" s="268"/>
      <c r="D5" s="268"/>
      <c r="E5" s="268"/>
      <c r="F5" s="268"/>
      <c r="G5" s="268"/>
    </row>
    <row r="6" spans="1:2" ht="16.5" thickBot="1">
      <c r="A6" s="4"/>
      <c r="B6" s="4"/>
    </row>
    <row r="7" spans="1:7" ht="16.5" customHeight="1" thickBot="1">
      <c r="A7" s="17" t="s">
        <v>23</v>
      </c>
      <c r="B7" s="269" t="s">
        <v>24</v>
      </c>
      <c r="C7" s="270"/>
      <c r="D7" s="14" t="s">
        <v>136</v>
      </c>
      <c r="E7" s="14" t="s">
        <v>25</v>
      </c>
      <c r="F7" s="14" t="s">
        <v>26</v>
      </c>
      <c r="G7" s="14" t="s">
        <v>27</v>
      </c>
    </row>
    <row r="8" spans="1:7" ht="16.5" thickBot="1">
      <c r="A8" s="271"/>
      <c r="B8" s="272"/>
      <c r="C8" s="269" t="s">
        <v>102</v>
      </c>
      <c r="D8" s="275"/>
      <c r="E8" s="275"/>
      <c r="F8" s="275"/>
      <c r="G8" s="270"/>
    </row>
    <row r="9" spans="1:9" ht="15.75">
      <c r="A9" s="128">
        <v>1</v>
      </c>
      <c r="B9" s="121">
        <v>1</v>
      </c>
      <c r="C9" s="102" t="s">
        <v>137</v>
      </c>
      <c r="D9" s="103" t="s">
        <v>138</v>
      </c>
      <c r="E9" s="103">
        <v>1</v>
      </c>
      <c r="F9" s="104">
        <f>G9/E9</f>
        <v>577.71</v>
      </c>
      <c r="G9" s="105">
        <v>577.71</v>
      </c>
      <c r="I9" s="38"/>
    </row>
    <row r="10" spans="1:7" ht="15" customHeight="1">
      <c r="A10" s="129">
        <v>2</v>
      </c>
      <c r="B10" s="122">
        <v>2</v>
      </c>
      <c r="C10" s="90" t="s">
        <v>139</v>
      </c>
      <c r="D10" s="91" t="s">
        <v>140</v>
      </c>
      <c r="E10" s="91">
        <v>6</v>
      </c>
      <c r="F10" s="100">
        <f aca="true" t="shared" si="0" ref="F10:F32">G10/E10</f>
        <v>84</v>
      </c>
      <c r="G10" s="101">
        <v>504</v>
      </c>
    </row>
    <row r="11" spans="1:7" ht="15" customHeight="1">
      <c r="A11" s="129">
        <v>3</v>
      </c>
      <c r="B11" s="122">
        <v>3</v>
      </c>
      <c r="C11" s="90" t="s">
        <v>141</v>
      </c>
      <c r="D11" s="91" t="s">
        <v>142</v>
      </c>
      <c r="E11" s="91">
        <v>60</v>
      </c>
      <c r="F11" s="100">
        <f t="shared" si="0"/>
        <v>161.7</v>
      </c>
      <c r="G11" s="101">
        <v>9702</v>
      </c>
    </row>
    <row r="12" spans="1:7" ht="17.25" customHeight="1">
      <c r="A12" s="129">
        <v>4</v>
      </c>
      <c r="B12" s="122">
        <v>4</v>
      </c>
      <c r="C12" s="90" t="s">
        <v>143</v>
      </c>
      <c r="D12" s="91" t="s">
        <v>144</v>
      </c>
      <c r="E12" s="91">
        <v>5</v>
      </c>
      <c r="F12" s="100">
        <f t="shared" si="0"/>
        <v>84</v>
      </c>
      <c r="G12" s="101">
        <v>420</v>
      </c>
    </row>
    <row r="13" spans="1:7" ht="15.75" customHeight="1">
      <c r="A13" s="129">
        <v>5</v>
      </c>
      <c r="B13" s="122">
        <v>5</v>
      </c>
      <c r="C13" s="90" t="s">
        <v>145</v>
      </c>
      <c r="D13" s="91" t="s">
        <v>140</v>
      </c>
      <c r="E13" s="91">
        <v>10</v>
      </c>
      <c r="F13" s="100">
        <f t="shared" si="0"/>
        <v>52.5</v>
      </c>
      <c r="G13" s="101">
        <v>525</v>
      </c>
    </row>
    <row r="14" spans="1:7" ht="15.75" customHeight="1">
      <c r="A14" s="129">
        <v>6</v>
      </c>
      <c r="B14" s="122">
        <v>6</v>
      </c>
      <c r="C14" s="90" t="s">
        <v>146</v>
      </c>
      <c r="D14" s="91" t="s">
        <v>142</v>
      </c>
      <c r="E14" s="91">
        <v>70</v>
      </c>
      <c r="F14" s="100">
        <f t="shared" si="0"/>
        <v>12.6</v>
      </c>
      <c r="G14" s="101">
        <v>882</v>
      </c>
    </row>
    <row r="15" spans="1:7" ht="15.75" customHeight="1">
      <c r="A15" s="129">
        <v>7</v>
      </c>
      <c r="B15" s="122">
        <v>7</v>
      </c>
      <c r="C15" s="90" t="s">
        <v>147</v>
      </c>
      <c r="D15" s="91" t="s">
        <v>142</v>
      </c>
      <c r="E15" s="91">
        <v>20</v>
      </c>
      <c r="F15" s="100">
        <f t="shared" si="0"/>
        <v>5.25</v>
      </c>
      <c r="G15" s="101">
        <v>105</v>
      </c>
    </row>
    <row r="16" spans="1:7" ht="17.25" customHeight="1">
      <c r="A16" s="129">
        <v>8</v>
      </c>
      <c r="B16" s="122">
        <v>8</v>
      </c>
      <c r="C16" s="90" t="s">
        <v>148</v>
      </c>
      <c r="D16" s="91" t="s">
        <v>142</v>
      </c>
      <c r="E16" s="91">
        <v>2</v>
      </c>
      <c r="F16" s="100">
        <f t="shared" si="0"/>
        <v>84</v>
      </c>
      <c r="G16" s="101">
        <v>168</v>
      </c>
    </row>
    <row r="17" spans="1:7" ht="16.5" customHeight="1">
      <c r="A17" s="129">
        <v>9</v>
      </c>
      <c r="B17" s="122">
        <v>9</v>
      </c>
      <c r="C17" s="90" t="s">
        <v>149</v>
      </c>
      <c r="D17" s="91" t="s">
        <v>142</v>
      </c>
      <c r="E17" s="91">
        <v>40</v>
      </c>
      <c r="F17" s="100">
        <f t="shared" si="0"/>
        <v>87.15</v>
      </c>
      <c r="G17" s="101">
        <v>3486</v>
      </c>
    </row>
    <row r="18" spans="1:7" ht="17.25" customHeight="1">
      <c r="A18" s="129">
        <v>10</v>
      </c>
      <c r="B18" s="122">
        <v>10</v>
      </c>
      <c r="C18" s="90" t="s">
        <v>150</v>
      </c>
      <c r="D18" s="91" t="s">
        <v>142</v>
      </c>
      <c r="E18" s="91">
        <v>6</v>
      </c>
      <c r="F18" s="100">
        <f t="shared" si="0"/>
        <v>68.25</v>
      </c>
      <c r="G18" s="101">
        <v>409.5</v>
      </c>
    </row>
    <row r="19" spans="1:7" ht="14.25" customHeight="1">
      <c r="A19" s="129">
        <v>11</v>
      </c>
      <c r="B19" s="122">
        <v>11</v>
      </c>
      <c r="C19" s="90" t="s">
        <v>151</v>
      </c>
      <c r="D19" s="91" t="s">
        <v>142</v>
      </c>
      <c r="E19" s="91">
        <v>15</v>
      </c>
      <c r="F19" s="100">
        <f t="shared" si="0"/>
        <v>22.68</v>
      </c>
      <c r="G19" s="101">
        <v>340.2</v>
      </c>
    </row>
    <row r="20" spans="1:7" ht="14.25" customHeight="1">
      <c r="A20" s="129">
        <v>12</v>
      </c>
      <c r="B20" s="122">
        <v>12</v>
      </c>
      <c r="C20" s="90" t="s">
        <v>152</v>
      </c>
      <c r="D20" s="91" t="s">
        <v>142</v>
      </c>
      <c r="E20" s="91">
        <v>40</v>
      </c>
      <c r="F20" s="100">
        <f t="shared" si="0"/>
        <v>10.5</v>
      </c>
      <c r="G20" s="101">
        <v>420</v>
      </c>
    </row>
    <row r="21" spans="1:7" ht="15" customHeight="1">
      <c r="A21" s="129">
        <v>13</v>
      </c>
      <c r="B21" s="122">
        <v>13</v>
      </c>
      <c r="C21" s="90" t="s">
        <v>153</v>
      </c>
      <c r="D21" s="91" t="s">
        <v>142</v>
      </c>
      <c r="E21" s="91">
        <v>15</v>
      </c>
      <c r="F21" s="100">
        <f t="shared" si="0"/>
        <v>43.68</v>
      </c>
      <c r="G21" s="101">
        <v>655.2</v>
      </c>
    </row>
    <row r="22" spans="1:7" ht="14.25" customHeight="1">
      <c r="A22" s="129">
        <v>14</v>
      </c>
      <c r="B22" s="122">
        <v>14</v>
      </c>
      <c r="C22" s="90" t="s">
        <v>154</v>
      </c>
      <c r="D22" s="91" t="s">
        <v>142</v>
      </c>
      <c r="E22" s="91">
        <v>7</v>
      </c>
      <c r="F22" s="100">
        <f t="shared" si="0"/>
        <v>262.5</v>
      </c>
      <c r="G22" s="101">
        <v>1837.5</v>
      </c>
    </row>
    <row r="23" spans="1:7" ht="15" customHeight="1">
      <c r="A23" s="129">
        <v>15</v>
      </c>
      <c r="B23" s="122">
        <v>15</v>
      </c>
      <c r="C23" s="90" t="s">
        <v>155</v>
      </c>
      <c r="D23" s="91" t="s">
        <v>142</v>
      </c>
      <c r="E23" s="91">
        <v>2</v>
      </c>
      <c r="F23" s="100">
        <f t="shared" si="0"/>
        <v>46.2</v>
      </c>
      <c r="G23" s="101">
        <v>92.4</v>
      </c>
    </row>
    <row r="24" spans="1:7" ht="14.25" customHeight="1">
      <c r="A24" s="129">
        <v>16</v>
      </c>
      <c r="B24" s="122">
        <v>16</v>
      </c>
      <c r="C24" s="90" t="s">
        <v>156</v>
      </c>
      <c r="D24" s="91" t="s">
        <v>142</v>
      </c>
      <c r="E24" s="91">
        <v>30</v>
      </c>
      <c r="F24" s="100">
        <f t="shared" si="0"/>
        <v>10.5</v>
      </c>
      <c r="G24" s="101">
        <v>315</v>
      </c>
    </row>
    <row r="25" spans="1:7" ht="15.75" customHeight="1">
      <c r="A25" s="129">
        <v>17</v>
      </c>
      <c r="B25" s="122">
        <v>17</v>
      </c>
      <c r="C25" s="90" t="s">
        <v>157</v>
      </c>
      <c r="D25" s="91" t="s">
        <v>142</v>
      </c>
      <c r="E25" s="91">
        <v>10</v>
      </c>
      <c r="F25" s="100">
        <f t="shared" si="0"/>
        <v>19.95</v>
      </c>
      <c r="G25" s="101">
        <v>199.5</v>
      </c>
    </row>
    <row r="26" spans="1:7" ht="16.5" customHeight="1">
      <c r="A26" s="129">
        <v>18</v>
      </c>
      <c r="B26" s="122">
        <v>18</v>
      </c>
      <c r="C26" s="90" t="s">
        <v>158</v>
      </c>
      <c r="D26" s="91" t="s">
        <v>142</v>
      </c>
      <c r="E26" s="91">
        <v>20</v>
      </c>
      <c r="F26" s="100">
        <f t="shared" si="0"/>
        <v>10.5</v>
      </c>
      <c r="G26" s="101">
        <v>210</v>
      </c>
    </row>
    <row r="27" spans="1:7" ht="15" customHeight="1">
      <c r="A27" s="129">
        <v>19</v>
      </c>
      <c r="B27" s="122">
        <v>19</v>
      </c>
      <c r="C27" s="90" t="s">
        <v>159</v>
      </c>
      <c r="D27" s="91" t="s">
        <v>142</v>
      </c>
      <c r="E27" s="91">
        <v>20</v>
      </c>
      <c r="F27" s="100">
        <f t="shared" si="0"/>
        <v>11.129999999999999</v>
      </c>
      <c r="G27" s="101">
        <v>222.6</v>
      </c>
    </row>
    <row r="28" spans="1:7" ht="15" customHeight="1">
      <c r="A28" s="129">
        <v>20</v>
      </c>
      <c r="B28" s="122">
        <v>20</v>
      </c>
      <c r="C28" s="90" t="s">
        <v>160</v>
      </c>
      <c r="D28" s="91" t="s">
        <v>142</v>
      </c>
      <c r="E28" s="91">
        <v>20</v>
      </c>
      <c r="F28" s="100">
        <f t="shared" si="0"/>
        <v>10.5</v>
      </c>
      <c r="G28" s="101">
        <v>210</v>
      </c>
    </row>
    <row r="29" spans="1:7" ht="15" customHeight="1">
      <c r="A29" s="129">
        <v>21</v>
      </c>
      <c r="B29" s="122">
        <v>21</v>
      </c>
      <c r="C29" s="90" t="s">
        <v>161</v>
      </c>
      <c r="D29" s="91" t="s">
        <v>144</v>
      </c>
      <c r="E29" s="91">
        <v>2</v>
      </c>
      <c r="F29" s="100">
        <f t="shared" si="0"/>
        <v>59.85</v>
      </c>
      <c r="G29" s="101">
        <v>119.7</v>
      </c>
    </row>
    <row r="30" spans="1:7" ht="16.5" customHeight="1">
      <c r="A30" s="129">
        <v>22</v>
      </c>
      <c r="B30" s="122">
        <v>22</v>
      </c>
      <c r="C30" s="90" t="s">
        <v>162</v>
      </c>
      <c r="D30" s="91" t="s">
        <v>142</v>
      </c>
      <c r="E30" s="91">
        <v>100</v>
      </c>
      <c r="F30" s="100">
        <f t="shared" si="0"/>
        <v>2.1</v>
      </c>
      <c r="G30" s="101">
        <v>210</v>
      </c>
    </row>
    <row r="31" spans="1:7" ht="18" customHeight="1">
      <c r="A31" s="129">
        <v>23</v>
      </c>
      <c r="B31" s="122">
        <v>23</v>
      </c>
      <c r="C31" s="90" t="s">
        <v>163</v>
      </c>
      <c r="D31" s="91" t="s">
        <v>142</v>
      </c>
      <c r="E31" s="91">
        <v>30</v>
      </c>
      <c r="F31" s="100">
        <f t="shared" si="0"/>
        <v>6.457666666666666</v>
      </c>
      <c r="G31" s="101">
        <v>193.73</v>
      </c>
    </row>
    <row r="32" spans="1:7" ht="18.75" customHeight="1">
      <c r="A32" s="129">
        <v>24</v>
      </c>
      <c r="B32" s="122">
        <v>24</v>
      </c>
      <c r="C32" s="90" t="s">
        <v>164</v>
      </c>
      <c r="D32" s="91" t="s">
        <v>142</v>
      </c>
      <c r="E32" s="91">
        <v>200</v>
      </c>
      <c r="F32" s="100">
        <f t="shared" si="0"/>
        <v>1.05</v>
      </c>
      <c r="G32" s="101">
        <v>210</v>
      </c>
    </row>
    <row r="33" spans="1:7" ht="36" customHeight="1" thickBot="1">
      <c r="A33" s="130">
        <v>25</v>
      </c>
      <c r="B33" s="123">
        <v>25</v>
      </c>
      <c r="C33" s="94" t="s">
        <v>165</v>
      </c>
      <c r="D33" s="95" t="s">
        <v>142</v>
      </c>
      <c r="E33" s="95"/>
      <c r="F33" s="106"/>
      <c r="G33" s="107">
        <f>6000*1.05</f>
        <v>6300</v>
      </c>
    </row>
    <row r="34" spans="1:7" ht="17.25" customHeight="1">
      <c r="A34" s="128">
        <v>26</v>
      </c>
      <c r="B34" s="124"/>
      <c r="C34" s="108" t="s">
        <v>179</v>
      </c>
      <c r="D34" s="109" t="s">
        <v>142</v>
      </c>
      <c r="E34" s="109">
        <v>2</v>
      </c>
      <c r="F34" s="117">
        <f>G34/E34</f>
        <v>367.5</v>
      </c>
      <c r="G34" s="112">
        <v>735</v>
      </c>
    </row>
    <row r="35" spans="1:7" ht="15.75" customHeight="1">
      <c r="A35" s="129">
        <v>27</v>
      </c>
      <c r="B35" s="125"/>
      <c r="C35" s="90" t="s">
        <v>180</v>
      </c>
      <c r="D35" s="91" t="s">
        <v>142</v>
      </c>
      <c r="E35" s="91">
        <v>1</v>
      </c>
      <c r="F35" s="118">
        <f aca="true" t="shared" si="1" ref="F35:F63">G35/E35</f>
        <v>3570</v>
      </c>
      <c r="G35" s="113">
        <v>3570</v>
      </c>
    </row>
    <row r="36" spans="1:7" ht="17.25" customHeight="1">
      <c r="A36" s="129">
        <v>28</v>
      </c>
      <c r="B36" s="125"/>
      <c r="C36" s="90" t="s">
        <v>181</v>
      </c>
      <c r="D36" s="91" t="s">
        <v>142</v>
      </c>
      <c r="E36" s="91">
        <v>2</v>
      </c>
      <c r="F36" s="118">
        <f t="shared" si="1"/>
        <v>1260</v>
      </c>
      <c r="G36" s="113">
        <v>2520</v>
      </c>
    </row>
    <row r="37" spans="1:7" ht="15.75" customHeight="1">
      <c r="A37" s="129">
        <v>29</v>
      </c>
      <c r="B37" s="125"/>
      <c r="C37" s="90" t="s">
        <v>182</v>
      </c>
      <c r="D37" s="91" t="s">
        <v>142</v>
      </c>
      <c r="E37" s="91">
        <v>1</v>
      </c>
      <c r="F37" s="118">
        <f t="shared" si="1"/>
        <v>1155</v>
      </c>
      <c r="G37" s="113">
        <f>1746.15-591.15</f>
        <v>1155</v>
      </c>
    </row>
    <row r="38" spans="1:7" ht="17.25" customHeight="1">
      <c r="A38" s="129">
        <v>30</v>
      </c>
      <c r="B38" s="125"/>
      <c r="C38" s="90" t="s">
        <v>183</v>
      </c>
      <c r="D38" s="91" t="s">
        <v>142</v>
      </c>
      <c r="E38" s="91">
        <v>1</v>
      </c>
      <c r="F38" s="118">
        <f t="shared" si="1"/>
        <v>1260</v>
      </c>
      <c r="G38" s="113">
        <v>1260</v>
      </c>
    </row>
    <row r="39" spans="1:7" ht="18" customHeight="1" thickBot="1">
      <c r="A39" s="130">
        <v>31</v>
      </c>
      <c r="B39" s="126"/>
      <c r="C39" s="94" t="s">
        <v>184</v>
      </c>
      <c r="D39" s="95" t="s">
        <v>142</v>
      </c>
      <c r="E39" s="95">
        <v>1</v>
      </c>
      <c r="F39" s="119">
        <f t="shared" si="1"/>
        <v>3150</v>
      </c>
      <c r="G39" s="114">
        <v>3150</v>
      </c>
    </row>
    <row r="40" spans="1:7" ht="16.5" customHeight="1">
      <c r="A40" s="128">
        <v>32</v>
      </c>
      <c r="B40" s="124"/>
      <c r="C40" s="108" t="s">
        <v>166</v>
      </c>
      <c r="D40" s="109" t="s">
        <v>144</v>
      </c>
      <c r="E40" s="109">
        <v>10</v>
      </c>
      <c r="F40" s="117">
        <f t="shared" si="1"/>
        <v>43.05</v>
      </c>
      <c r="G40" s="112">
        <v>430.5</v>
      </c>
    </row>
    <row r="41" spans="1:7" ht="15" customHeight="1">
      <c r="A41" s="129">
        <v>33</v>
      </c>
      <c r="B41" s="125"/>
      <c r="C41" s="90" t="s">
        <v>167</v>
      </c>
      <c r="D41" s="91" t="s">
        <v>168</v>
      </c>
      <c r="E41" s="91">
        <v>50</v>
      </c>
      <c r="F41" s="118">
        <f t="shared" si="1"/>
        <v>8.4</v>
      </c>
      <c r="G41" s="113">
        <v>420</v>
      </c>
    </row>
    <row r="42" spans="1:7" ht="16.5" customHeight="1">
      <c r="A42" s="129">
        <v>34</v>
      </c>
      <c r="B42" s="125"/>
      <c r="C42" s="90" t="s">
        <v>169</v>
      </c>
      <c r="D42" s="91" t="s">
        <v>142</v>
      </c>
      <c r="E42" s="91">
        <v>1</v>
      </c>
      <c r="F42" s="118">
        <f t="shared" si="1"/>
        <v>78.75</v>
      </c>
      <c r="G42" s="113">
        <v>78.75</v>
      </c>
    </row>
    <row r="43" spans="1:7" ht="15" customHeight="1">
      <c r="A43" s="129">
        <v>35</v>
      </c>
      <c r="B43" s="125"/>
      <c r="C43" s="90" t="s">
        <v>170</v>
      </c>
      <c r="D43" s="91" t="s">
        <v>142</v>
      </c>
      <c r="E43" s="91">
        <v>3</v>
      </c>
      <c r="F43" s="118">
        <f t="shared" si="1"/>
        <v>68.25</v>
      </c>
      <c r="G43" s="113">
        <v>204.75</v>
      </c>
    </row>
    <row r="44" spans="1:7" ht="16.5" customHeight="1">
      <c r="A44" s="129">
        <v>36</v>
      </c>
      <c r="B44" s="125"/>
      <c r="C44" s="90" t="s">
        <v>171</v>
      </c>
      <c r="D44" s="91" t="s">
        <v>142</v>
      </c>
      <c r="E44" s="91">
        <v>30</v>
      </c>
      <c r="F44" s="118">
        <f t="shared" si="1"/>
        <v>42</v>
      </c>
      <c r="G44" s="113">
        <v>1260</v>
      </c>
    </row>
    <row r="45" spans="1:7" ht="16.5" customHeight="1">
      <c r="A45" s="129">
        <v>37</v>
      </c>
      <c r="B45" s="125"/>
      <c r="C45" s="90" t="s">
        <v>172</v>
      </c>
      <c r="D45" s="91" t="s">
        <v>142</v>
      </c>
      <c r="E45" s="91">
        <v>2</v>
      </c>
      <c r="F45" s="118">
        <f t="shared" si="1"/>
        <v>94.5</v>
      </c>
      <c r="G45" s="113">
        <v>189</v>
      </c>
    </row>
    <row r="46" spans="1:7" ht="16.5" customHeight="1">
      <c r="A46" s="129">
        <v>38</v>
      </c>
      <c r="B46" s="125"/>
      <c r="C46" s="90" t="s">
        <v>173</v>
      </c>
      <c r="D46" s="91" t="s">
        <v>142</v>
      </c>
      <c r="E46" s="91">
        <v>5</v>
      </c>
      <c r="F46" s="118">
        <f t="shared" si="1"/>
        <v>11.55</v>
      </c>
      <c r="G46" s="113">
        <v>57.75</v>
      </c>
    </row>
    <row r="47" spans="1:7" ht="16.5" customHeight="1">
      <c r="A47" s="129">
        <v>39</v>
      </c>
      <c r="B47" s="125"/>
      <c r="C47" s="90" t="s">
        <v>174</v>
      </c>
      <c r="D47" s="91" t="s">
        <v>142</v>
      </c>
      <c r="E47" s="91">
        <v>10</v>
      </c>
      <c r="F47" s="118">
        <f t="shared" si="1"/>
        <v>210</v>
      </c>
      <c r="G47" s="113">
        <v>2100</v>
      </c>
    </row>
    <row r="48" spans="1:7" ht="16.5" customHeight="1">
      <c r="A48" s="129">
        <v>40</v>
      </c>
      <c r="B48" s="125"/>
      <c r="C48" s="90" t="s">
        <v>175</v>
      </c>
      <c r="D48" s="91" t="s">
        <v>168</v>
      </c>
      <c r="E48" s="91">
        <v>12</v>
      </c>
      <c r="F48" s="118">
        <f t="shared" si="1"/>
        <v>29.400000000000002</v>
      </c>
      <c r="G48" s="113">
        <v>352.8</v>
      </c>
    </row>
    <row r="49" spans="1:7" ht="15.75" customHeight="1" thickBot="1">
      <c r="A49" s="130">
        <v>41</v>
      </c>
      <c r="B49" s="126"/>
      <c r="C49" s="94" t="s">
        <v>176</v>
      </c>
      <c r="D49" s="95" t="s">
        <v>177</v>
      </c>
      <c r="E49" s="95">
        <v>14</v>
      </c>
      <c r="F49" s="119">
        <f t="shared" si="1"/>
        <v>39.9</v>
      </c>
      <c r="G49" s="114">
        <v>558.6</v>
      </c>
    </row>
    <row r="50" spans="1:7" ht="17.25" customHeight="1">
      <c r="A50" s="128">
        <v>42</v>
      </c>
      <c r="B50" s="124"/>
      <c r="C50" s="108" t="s">
        <v>178</v>
      </c>
      <c r="D50" s="109" t="s">
        <v>177</v>
      </c>
      <c r="E50" s="109">
        <v>12</v>
      </c>
      <c r="F50" s="117">
        <f t="shared" si="1"/>
        <v>31.5</v>
      </c>
      <c r="G50" s="112">
        <v>378</v>
      </c>
    </row>
    <row r="51" spans="1:7" ht="17.25" customHeight="1">
      <c r="A51" s="129">
        <v>43</v>
      </c>
      <c r="B51" s="125"/>
      <c r="C51" s="89" t="s">
        <v>185</v>
      </c>
      <c r="D51" s="96" t="s">
        <v>177</v>
      </c>
      <c r="E51" s="96">
        <v>2</v>
      </c>
      <c r="F51" s="118">
        <f t="shared" si="1"/>
        <v>1050</v>
      </c>
      <c r="G51" s="113">
        <v>2100</v>
      </c>
    </row>
    <row r="52" spans="1:7" ht="18" customHeight="1">
      <c r="A52" s="129">
        <v>44</v>
      </c>
      <c r="B52" s="125"/>
      <c r="C52" s="89" t="s">
        <v>186</v>
      </c>
      <c r="D52" s="96" t="s">
        <v>187</v>
      </c>
      <c r="E52" s="96">
        <v>1</v>
      </c>
      <c r="F52" s="118">
        <f t="shared" si="1"/>
        <v>1680</v>
      </c>
      <c r="G52" s="113">
        <v>1680</v>
      </c>
    </row>
    <row r="53" spans="1:7" ht="18" customHeight="1">
      <c r="A53" s="129">
        <v>45</v>
      </c>
      <c r="B53" s="125"/>
      <c r="C53" s="89" t="s">
        <v>188</v>
      </c>
      <c r="D53" s="96" t="s">
        <v>187</v>
      </c>
      <c r="E53" s="96">
        <v>1</v>
      </c>
      <c r="F53" s="118">
        <f t="shared" si="1"/>
        <v>546</v>
      </c>
      <c r="G53" s="113">
        <v>546</v>
      </c>
    </row>
    <row r="54" spans="1:7" ht="16.5" customHeight="1">
      <c r="A54" s="129">
        <v>46</v>
      </c>
      <c r="B54" s="125"/>
      <c r="C54" s="89" t="s">
        <v>189</v>
      </c>
      <c r="D54" s="96" t="s">
        <v>142</v>
      </c>
      <c r="E54" s="96">
        <v>1</v>
      </c>
      <c r="F54" s="118">
        <f t="shared" si="1"/>
        <v>525</v>
      </c>
      <c r="G54" s="113">
        <v>525</v>
      </c>
    </row>
    <row r="55" spans="1:7" ht="16.5" customHeight="1">
      <c r="A55" s="129">
        <v>47</v>
      </c>
      <c r="B55" s="125"/>
      <c r="C55" s="90" t="s">
        <v>190</v>
      </c>
      <c r="D55" s="91" t="s">
        <v>177</v>
      </c>
      <c r="E55" s="91">
        <v>2</v>
      </c>
      <c r="F55" s="118">
        <f t="shared" si="1"/>
        <v>388.5</v>
      </c>
      <c r="G55" s="113">
        <v>777</v>
      </c>
    </row>
    <row r="56" spans="1:7" ht="16.5" customHeight="1" thickBot="1">
      <c r="A56" s="130">
        <v>48</v>
      </c>
      <c r="B56" s="126"/>
      <c r="C56" s="94" t="s">
        <v>191</v>
      </c>
      <c r="D56" s="95" t="s">
        <v>142</v>
      </c>
      <c r="E56" s="95">
        <v>6</v>
      </c>
      <c r="F56" s="119">
        <f t="shared" si="1"/>
        <v>367.5</v>
      </c>
      <c r="G56" s="114">
        <v>2205</v>
      </c>
    </row>
    <row r="57" spans="1:7" ht="16.5" customHeight="1">
      <c r="A57" s="131">
        <v>49</v>
      </c>
      <c r="B57" s="127"/>
      <c r="C57" s="92" t="s">
        <v>192</v>
      </c>
      <c r="D57" s="93" t="s">
        <v>142</v>
      </c>
      <c r="E57" s="93">
        <v>20</v>
      </c>
      <c r="F57" s="120">
        <f t="shared" si="1"/>
        <v>15.75</v>
      </c>
      <c r="G57" s="115">
        <v>315</v>
      </c>
    </row>
    <row r="58" spans="1:7" ht="16.5" customHeight="1">
      <c r="A58" s="129">
        <v>50</v>
      </c>
      <c r="B58" s="125"/>
      <c r="C58" s="90" t="s">
        <v>193</v>
      </c>
      <c r="D58" s="91" t="s">
        <v>142</v>
      </c>
      <c r="E58" s="91">
        <v>25</v>
      </c>
      <c r="F58" s="118">
        <f t="shared" si="1"/>
        <v>42</v>
      </c>
      <c r="G58" s="113">
        <v>1050</v>
      </c>
    </row>
    <row r="59" spans="1:7" ht="16.5" customHeight="1">
      <c r="A59" s="129">
        <v>51</v>
      </c>
      <c r="B59" s="125"/>
      <c r="C59" s="90" t="s">
        <v>194</v>
      </c>
      <c r="D59" s="91" t="s">
        <v>142</v>
      </c>
      <c r="E59" s="91">
        <v>10</v>
      </c>
      <c r="F59" s="118">
        <f t="shared" si="1"/>
        <v>12.6</v>
      </c>
      <c r="G59" s="113">
        <v>126</v>
      </c>
    </row>
    <row r="60" spans="1:7" ht="16.5" customHeight="1">
      <c r="A60" s="129">
        <v>52</v>
      </c>
      <c r="B60" s="125"/>
      <c r="C60" s="90" t="s">
        <v>195</v>
      </c>
      <c r="D60" s="91" t="s">
        <v>142</v>
      </c>
      <c r="E60" s="91">
        <v>15</v>
      </c>
      <c r="F60" s="118">
        <f t="shared" si="1"/>
        <v>47.25</v>
      </c>
      <c r="G60" s="113">
        <v>708.75</v>
      </c>
    </row>
    <row r="61" spans="1:7" ht="16.5" customHeight="1">
      <c r="A61" s="129">
        <v>53</v>
      </c>
      <c r="B61" s="125"/>
      <c r="C61" s="90" t="s">
        <v>196</v>
      </c>
      <c r="D61" s="91" t="s">
        <v>142</v>
      </c>
      <c r="E61" s="91">
        <v>6</v>
      </c>
      <c r="F61" s="118">
        <f t="shared" si="1"/>
        <v>46.620000000000005</v>
      </c>
      <c r="G61" s="113">
        <v>279.72</v>
      </c>
    </row>
    <row r="62" spans="1:7" ht="16.5" customHeight="1">
      <c r="A62" s="129">
        <v>54</v>
      </c>
      <c r="B62" s="125"/>
      <c r="C62" s="90" t="s">
        <v>197</v>
      </c>
      <c r="D62" s="91" t="s">
        <v>142</v>
      </c>
      <c r="E62" s="91">
        <v>15</v>
      </c>
      <c r="F62" s="118">
        <f t="shared" si="1"/>
        <v>42</v>
      </c>
      <c r="G62" s="113">
        <v>630</v>
      </c>
    </row>
    <row r="63" spans="1:7" ht="16.5" customHeight="1" thickBot="1">
      <c r="A63" s="130">
        <v>55</v>
      </c>
      <c r="B63" s="126"/>
      <c r="C63" s="94" t="s">
        <v>198</v>
      </c>
      <c r="D63" s="95" t="s">
        <v>144</v>
      </c>
      <c r="E63" s="95">
        <v>5</v>
      </c>
      <c r="F63" s="118">
        <f t="shared" si="1"/>
        <v>42.468</v>
      </c>
      <c r="G63" s="114">
        <v>212.34</v>
      </c>
    </row>
    <row r="64" spans="1:9" ht="16.5" customHeight="1" thickBot="1">
      <c r="A64" s="17"/>
      <c r="B64" s="49"/>
      <c r="C64" s="48" t="s">
        <v>28</v>
      </c>
      <c r="D64" s="48"/>
      <c r="E64" s="97"/>
      <c r="F64" s="98"/>
      <c r="G64" s="241">
        <f>SUM(G9:G63)</f>
        <v>57890</v>
      </c>
      <c r="H64" s="80"/>
      <c r="I64" s="80"/>
    </row>
    <row r="65" spans="1:9" ht="19.5" customHeight="1" thickBot="1">
      <c r="A65" s="277" t="s">
        <v>29</v>
      </c>
      <c r="B65" s="278"/>
      <c r="C65" s="279"/>
      <c r="D65" s="88"/>
      <c r="E65" s="15"/>
      <c r="F65" s="99"/>
      <c r="G65" s="146">
        <f>G64</f>
        <v>57890</v>
      </c>
      <c r="H65" s="80"/>
      <c r="I65" s="149"/>
    </row>
    <row r="66" spans="1:9" ht="15.75">
      <c r="A66" s="4"/>
      <c r="B66" s="4"/>
      <c r="G66" s="80"/>
      <c r="H66" s="80"/>
      <c r="I66" s="80"/>
    </row>
  </sheetData>
  <sheetProtection/>
  <mergeCells count="8">
    <mergeCell ref="A65:C65"/>
    <mergeCell ref="A4:G4"/>
    <mergeCell ref="A1:G1"/>
    <mergeCell ref="A2:G2"/>
    <mergeCell ref="A5:G5"/>
    <mergeCell ref="B7:C7"/>
    <mergeCell ref="A8:B8"/>
    <mergeCell ref="C8:G8"/>
  </mergeCells>
  <printOptions/>
  <pageMargins left="0.75" right="0.75" top="0.78" bottom="0.62" header="0.5" footer="0.5"/>
  <pageSetup horizontalDpi="200" verticalDpi="2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U3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31.875" style="0" customWidth="1"/>
    <col min="2" max="2" width="15.25390625" style="0" hidden="1" customWidth="1"/>
    <col min="3" max="3" width="6.125" style="0" customWidth="1"/>
    <col min="4" max="4" width="7.125" style="0" customWidth="1"/>
    <col min="5" max="5" width="6.625" style="0" customWidth="1"/>
    <col min="6" max="6" width="6.00390625" style="0" customWidth="1"/>
    <col min="7" max="7" width="8.375" style="0" customWidth="1"/>
    <col min="8" max="8" width="5.875" style="0" customWidth="1"/>
    <col min="9" max="9" width="6.25390625" style="0" customWidth="1"/>
    <col min="10" max="10" width="8.25390625" style="0" customWidth="1"/>
    <col min="11" max="11" width="8.125" style="0" customWidth="1"/>
    <col min="12" max="12" width="6.625" style="0" customWidth="1"/>
    <col min="13" max="13" width="6.75390625" style="0" customWidth="1"/>
    <col min="14" max="14" width="5.875" style="0" customWidth="1"/>
    <col min="15" max="15" width="7.375" style="0" customWidth="1"/>
    <col min="16" max="16" width="10.00390625" style="0" bestFit="1" customWidth="1"/>
    <col min="17" max="17" width="7.75390625" style="0" customWidth="1"/>
    <col min="18" max="18" width="10.00390625" style="0" bestFit="1" customWidth="1"/>
  </cols>
  <sheetData>
    <row r="1" spans="1:18" ht="12.75">
      <c r="A1" s="286" t="s">
        <v>34</v>
      </c>
      <c r="B1" s="286"/>
      <c r="C1" s="286"/>
      <c r="D1" s="325"/>
      <c r="E1" s="325"/>
      <c r="F1" s="325"/>
      <c r="G1" s="325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2.75">
      <c r="A2" s="286" t="s">
        <v>35</v>
      </c>
      <c r="B2" s="325"/>
      <c r="C2" s="325"/>
      <c r="D2" s="325"/>
      <c r="E2" s="325"/>
      <c r="F2" s="325"/>
      <c r="G2" s="325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2.75">
      <c r="A3" s="327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pans="1:18" ht="12.75">
      <c r="A4" s="327" t="s">
        <v>108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8" ht="13.5" thickBot="1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</row>
    <row r="6" spans="1:18" ht="16.5" customHeight="1" thickBot="1">
      <c r="A6" s="340" t="s">
        <v>36</v>
      </c>
      <c r="B6" s="335" t="s">
        <v>37</v>
      </c>
      <c r="C6" s="336"/>
      <c r="D6" s="336"/>
      <c r="E6" s="336"/>
      <c r="F6" s="336"/>
      <c r="G6" s="337"/>
      <c r="H6" s="335" t="s">
        <v>38</v>
      </c>
      <c r="I6" s="336"/>
      <c r="J6" s="337"/>
      <c r="K6" s="335" t="s">
        <v>39</v>
      </c>
      <c r="L6" s="336"/>
      <c r="M6" s="336"/>
      <c r="N6" s="336"/>
      <c r="O6" s="337"/>
      <c r="P6" s="335" t="s">
        <v>40</v>
      </c>
      <c r="Q6" s="336"/>
      <c r="R6" s="337"/>
    </row>
    <row r="7" spans="1:18" ht="13.5" customHeight="1" thickBot="1">
      <c r="A7" s="353"/>
      <c r="B7" s="335" t="s">
        <v>41</v>
      </c>
      <c r="C7" s="336"/>
      <c r="D7" s="337"/>
      <c r="E7" s="335" t="s">
        <v>42</v>
      </c>
      <c r="F7" s="337"/>
      <c r="G7" s="340" t="s">
        <v>43</v>
      </c>
      <c r="H7" s="340" t="s">
        <v>44</v>
      </c>
      <c r="I7" s="340" t="s">
        <v>45</v>
      </c>
      <c r="J7" s="340" t="s">
        <v>43</v>
      </c>
      <c r="K7" s="335" t="s">
        <v>46</v>
      </c>
      <c r="L7" s="337"/>
      <c r="M7" s="335" t="s">
        <v>47</v>
      </c>
      <c r="N7" s="337"/>
      <c r="O7" s="340" t="s">
        <v>43</v>
      </c>
      <c r="P7" s="340" t="s">
        <v>48</v>
      </c>
      <c r="Q7" s="340" t="s">
        <v>49</v>
      </c>
      <c r="R7" s="340" t="s">
        <v>2</v>
      </c>
    </row>
    <row r="8" spans="1:18" ht="22.5" customHeight="1" thickBot="1">
      <c r="A8" s="341"/>
      <c r="B8" s="26" t="s">
        <v>50</v>
      </c>
      <c r="C8" s="26" t="s">
        <v>110</v>
      </c>
      <c r="D8" s="26" t="s">
        <v>45</v>
      </c>
      <c r="E8" s="26" t="s">
        <v>51</v>
      </c>
      <c r="F8" s="26" t="s">
        <v>45</v>
      </c>
      <c r="G8" s="341"/>
      <c r="H8" s="341"/>
      <c r="I8" s="341"/>
      <c r="J8" s="341"/>
      <c r="K8" s="26" t="s">
        <v>51</v>
      </c>
      <c r="L8" s="26" t="s">
        <v>45</v>
      </c>
      <c r="M8" s="26" t="s">
        <v>51</v>
      </c>
      <c r="N8" s="26" t="s">
        <v>45</v>
      </c>
      <c r="O8" s="341"/>
      <c r="P8" s="341"/>
      <c r="Q8" s="341"/>
      <c r="R8" s="341"/>
    </row>
    <row r="9" spans="1:19" ht="12" customHeight="1" thickBot="1">
      <c r="A9" s="78" t="s">
        <v>109</v>
      </c>
      <c r="B9" s="28"/>
      <c r="C9" s="28"/>
      <c r="D9" s="28"/>
      <c r="E9" s="28"/>
      <c r="F9" s="26"/>
      <c r="G9" s="28"/>
      <c r="H9" s="28"/>
      <c r="I9" s="28"/>
      <c r="J9" s="75"/>
      <c r="K9" s="28"/>
      <c r="L9" s="28"/>
      <c r="M9" s="28"/>
      <c r="N9" s="28"/>
      <c r="O9" s="75"/>
      <c r="P9" s="75"/>
      <c r="Q9" s="75"/>
      <c r="R9" s="76">
        <f>R10+R11+R12</f>
        <v>32828.21</v>
      </c>
      <c r="S9" s="38">
        <v>13292.79</v>
      </c>
    </row>
    <row r="10" spans="1:21" ht="22.5" customHeight="1" thickBot="1">
      <c r="A10" s="27" t="s">
        <v>111</v>
      </c>
      <c r="B10" s="28"/>
      <c r="C10" s="26"/>
      <c r="D10" s="28"/>
      <c r="E10" s="28"/>
      <c r="F10" s="26"/>
      <c r="G10" s="28"/>
      <c r="H10" s="28">
        <f>1867/1000</f>
        <v>1.867</v>
      </c>
      <c r="I10" s="79">
        <v>4</v>
      </c>
      <c r="J10" s="75">
        <v>8799.68</v>
      </c>
      <c r="K10" s="28"/>
      <c r="L10" s="28"/>
      <c r="M10" s="28"/>
      <c r="N10" s="28"/>
      <c r="O10" s="75"/>
      <c r="P10" s="75">
        <v>8799.68</v>
      </c>
      <c r="Q10" s="75"/>
      <c r="R10" s="75">
        <f aca="true" t="shared" si="0" ref="R10:R27">P10+Q10</f>
        <v>8799.68</v>
      </c>
      <c r="S10" s="74">
        <v>3200</v>
      </c>
      <c r="U10">
        <v>3714.03</v>
      </c>
    </row>
    <row r="11" spans="1:21" ht="30" customHeight="1" thickBot="1">
      <c r="A11" s="27" t="s">
        <v>244</v>
      </c>
      <c r="B11" s="28"/>
      <c r="C11" s="26">
        <v>27.85</v>
      </c>
      <c r="D11" s="28">
        <v>662.62</v>
      </c>
      <c r="E11" s="28">
        <v>214.83</v>
      </c>
      <c r="F11" s="26">
        <v>6.6</v>
      </c>
      <c r="G11" s="75">
        <v>23448.8</v>
      </c>
      <c r="H11" s="28"/>
      <c r="I11" s="79"/>
      <c r="J11" s="75"/>
      <c r="K11" s="28"/>
      <c r="L11" s="28"/>
      <c r="M11" s="28"/>
      <c r="N11" s="28"/>
      <c r="O11" s="75"/>
      <c r="P11" s="75">
        <v>23448.8</v>
      </c>
      <c r="Q11" s="75"/>
      <c r="R11" s="75">
        <f t="shared" si="0"/>
        <v>23448.8</v>
      </c>
      <c r="S11" s="74">
        <v>9000</v>
      </c>
      <c r="U11">
        <v>12504.99</v>
      </c>
    </row>
    <row r="12" spans="1:21" ht="27.75" customHeight="1" thickBot="1">
      <c r="A12" s="27" t="s">
        <v>112</v>
      </c>
      <c r="B12" s="28"/>
      <c r="C12" s="26"/>
      <c r="D12" s="28"/>
      <c r="E12" s="28"/>
      <c r="F12" s="26"/>
      <c r="G12" s="75"/>
      <c r="H12" s="28"/>
      <c r="I12" s="79"/>
      <c r="J12" s="75"/>
      <c r="K12" s="28">
        <v>9.6</v>
      </c>
      <c r="L12" s="28">
        <v>32.6</v>
      </c>
      <c r="M12" s="28">
        <v>9.6</v>
      </c>
      <c r="N12" s="28">
        <v>25.65</v>
      </c>
      <c r="O12" s="75">
        <v>579.73</v>
      </c>
      <c r="P12" s="75">
        <v>579.73</v>
      </c>
      <c r="Q12" s="75"/>
      <c r="R12" s="75">
        <f>P12+Q12</f>
        <v>579.73</v>
      </c>
      <c r="S12" s="77">
        <v>580</v>
      </c>
      <c r="U12">
        <v>580</v>
      </c>
    </row>
    <row r="13" spans="1:18" ht="27" customHeight="1" thickBot="1">
      <c r="A13" s="27" t="s">
        <v>113</v>
      </c>
      <c r="B13" s="28"/>
      <c r="C13" s="26">
        <f>105+17</f>
        <v>122</v>
      </c>
      <c r="D13" s="28">
        <v>662.62</v>
      </c>
      <c r="E13" s="28">
        <v>159</v>
      </c>
      <c r="F13" s="26">
        <v>6.6</v>
      </c>
      <c r="G13" s="75">
        <f>82098+1239+13292+0.79</f>
        <v>96629.79</v>
      </c>
      <c r="H13" s="28"/>
      <c r="I13" s="79"/>
      <c r="J13" s="75"/>
      <c r="K13" s="28"/>
      <c r="L13" s="28"/>
      <c r="M13" s="28"/>
      <c r="N13" s="28"/>
      <c r="O13" s="75"/>
      <c r="P13" s="75">
        <f>G13</f>
        <v>96629.79</v>
      </c>
      <c r="Q13" s="75"/>
      <c r="R13" s="75">
        <f t="shared" si="0"/>
        <v>96629.79</v>
      </c>
    </row>
    <row r="14" spans="1:19" ht="27" customHeight="1" thickBot="1">
      <c r="A14" s="27" t="s">
        <v>114</v>
      </c>
      <c r="B14" s="28"/>
      <c r="C14" s="26"/>
      <c r="D14" s="28"/>
      <c r="E14" s="28"/>
      <c r="F14" s="26"/>
      <c r="G14" s="75"/>
      <c r="H14" s="28">
        <f>6641</f>
        <v>6641</v>
      </c>
      <c r="I14" s="79">
        <v>4</v>
      </c>
      <c r="J14" s="75">
        <v>31346</v>
      </c>
      <c r="K14" s="28"/>
      <c r="L14" s="28"/>
      <c r="M14" s="28"/>
      <c r="N14" s="28"/>
      <c r="O14" s="75"/>
      <c r="P14" s="75">
        <f>J14</f>
        <v>31346</v>
      </c>
      <c r="Q14" s="75"/>
      <c r="R14" s="75">
        <f t="shared" si="0"/>
        <v>31346</v>
      </c>
      <c r="S14" s="80"/>
    </row>
    <row r="15" spans="1:18" ht="23.25" customHeight="1" thickBot="1">
      <c r="A15" s="27" t="s">
        <v>115</v>
      </c>
      <c r="B15" s="28"/>
      <c r="C15" s="26"/>
      <c r="D15" s="28"/>
      <c r="E15" s="28"/>
      <c r="F15" s="26"/>
      <c r="G15" s="75"/>
      <c r="H15" s="28"/>
      <c r="I15" s="28"/>
      <c r="J15" s="75"/>
      <c r="K15" s="75">
        <v>131.4</v>
      </c>
      <c r="L15" s="75">
        <v>32.6</v>
      </c>
      <c r="M15" s="75">
        <v>131.4</v>
      </c>
      <c r="N15" s="28">
        <v>25.65</v>
      </c>
      <c r="O15" s="75">
        <f>3834+3977</f>
        <v>7811</v>
      </c>
      <c r="P15" s="75">
        <f>O15</f>
        <v>7811</v>
      </c>
      <c r="Q15" s="75"/>
      <c r="R15" s="75">
        <f>P15</f>
        <v>7811</v>
      </c>
    </row>
    <row r="16" spans="1:18" ht="11.25" customHeight="1" thickBot="1">
      <c r="A16" s="27" t="s">
        <v>52</v>
      </c>
      <c r="B16" s="28"/>
      <c r="C16" s="26">
        <v>23</v>
      </c>
      <c r="D16" s="26">
        <v>662.62</v>
      </c>
      <c r="E16" s="26">
        <v>19</v>
      </c>
      <c r="F16" s="26">
        <v>6.6</v>
      </c>
      <c r="G16" s="75">
        <f>C16*781.89+E16*7.79</f>
        <v>18131.48</v>
      </c>
      <c r="H16" s="28">
        <v>570</v>
      </c>
      <c r="I16" s="28"/>
      <c r="J16" s="75">
        <f aca="true" t="shared" si="1" ref="J16:J26">H16*4.72</f>
        <v>2690.3999999999996</v>
      </c>
      <c r="K16" s="75">
        <v>10.95</v>
      </c>
      <c r="L16" s="75"/>
      <c r="M16" s="75">
        <v>10.95</v>
      </c>
      <c r="N16" s="28"/>
      <c r="O16" s="75">
        <v>650.91</v>
      </c>
      <c r="P16" s="75">
        <f>G16+J16+O16</f>
        <v>21472.789999999997</v>
      </c>
      <c r="Q16" s="75"/>
      <c r="R16" s="76">
        <f t="shared" si="0"/>
        <v>21472.789999999997</v>
      </c>
    </row>
    <row r="17" spans="1:18" ht="11.25" customHeight="1" thickBot="1">
      <c r="A17" s="27" t="s">
        <v>53</v>
      </c>
      <c r="B17" s="28"/>
      <c r="C17" s="26">
        <v>21</v>
      </c>
      <c r="D17" s="26">
        <v>662.62</v>
      </c>
      <c r="E17" s="26">
        <v>22</v>
      </c>
      <c r="F17" s="26">
        <v>6.6</v>
      </c>
      <c r="G17" s="75">
        <f aca="true" t="shared" si="2" ref="G17:G26">C17*781.89+E17*7.79</f>
        <v>16591.07</v>
      </c>
      <c r="H17" s="28">
        <v>720</v>
      </c>
      <c r="I17" s="28"/>
      <c r="J17" s="75">
        <f t="shared" si="1"/>
        <v>3398.3999999999996</v>
      </c>
      <c r="K17" s="75">
        <v>10.95</v>
      </c>
      <c r="L17" s="75"/>
      <c r="M17" s="75">
        <v>10.95</v>
      </c>
      <c r="N17" s="28"/>
      <c r="O17" s="75">
        <v>650.91</v>
      </c>
      <c r="P17" s="75">
        <f aca="true" t="shared" si="3" ref="P17:P27">G17+J17+O17</f>
        <v>20640.38</v>
      </c>
      <c r="Q17" s="75"/>
      <c r="R17" s="76">
        <f t="shared" si="0"/>
        <v>20640.38</v>
      </c>
    </row>
    <row r="18" spans="1:18" ht="12" customHeight="1" thickBot="1">
      <c r="A18" s="27" t="s">
        <v>54</v>
      </c>
      <c r="B18" s="28"/>
      <c r="C18" s="26">
        <v>11</v>
      </c>
      <c r="D18" s="26">
        <v>662.62</v>
      </c>
      <c r="E18" s="26">
        <v>14</v>
      </c>
      <c r="F18" s="26">
        <v>6.6</v>
      </c>
      <c r="G18" s="75">
        <f t="shared" si="2"/>
        <v>8709.849999999999</v>
      </c>
      <c r="H18" s="28">
        <v>550</v>
      </c>
      <c r="I18" s="28"/>
      <c r="J18" s="75">
        <f t="shared" si="1"/>
        <v>2596</v>
      </c>
      <c r="K18" s="75">
        <v>10.95</v>
      </c>
      <c r="L18" s="75"/>
      <c r="M18" s="75">
        <v>10.95</v>
      </c>
      <c r="N18" s="28"/>
      <c r="O18" s="75">
        <v>650.91</v>
      </c>
      <c r="P18" s="75">
        <f t="shared" si="3"/>
        <v>11956.759999999998</v>
      </c>
      <c r="Q18" s="75"/>
      <c r="R18" s="76">
        <f t="shared" si="0"/>
        <v>11956.759999999998</v>
      </c>
    </row>
    <row r="19" spans="1:18" ht="12" customHeight="1" thickBot="1">
      <c r="A19" s="27" t="s">
        <v>55</v>
      </c>
      <c r="B19" s="28"/>
      <c r="C19" s="26">
        <v>11</v>
      </c>
      <c r="D19" s="26">
        <v>662.62</v>
      </c>
      <c r="E19" s="26">
        <v>12</v>
      </c>
      <c r="F19" s="26">
        <v>6.6</v>
      </c>
      <c r="G19" s="75">
        <f t="shared" si="2"/>
        <v>8694.269999999999</v>
      </c>
      <c r="H19" s="28">
        <v>610</v>
      </c>
      <c r="I19" s="28"/>
      <c r="J19" s="75">
        <f t="shared" si="1"/>
        <v>2879.2</v>
      </c>
      <c r="K19" s="75">
        <v>10.95</v>
      </c>
      <c r="L19" s="75"/>
      <c r="M19" s="75">
        <v>10.95</v>
      </c>
      <c r="N19" s="28"/>
      <c r="O19" s="75">
        <v>650.91</v>
      </c>
      <c r="P19" s="75">
        <f t="shared" si="3"/>
        <v>12224.379999999997</v>
      </c>
      <c r="Q19" s="75"/>
      <c r="R19" s="76">
        <f t="shared" si="0"/>
        <v>12224.379999999997</v>
      </c>
    </row>
    <row r="20" spans="1:18" ht="12.75" customHeight="1" thickBot="1">
      <c r="A20" s="27" t="s">
        <v>56</v>
      </c>
      <c r="B20" s="28"/>
      <c r="C20" s="26">
        <v>5</v>
      </c>
      <c r="D20" s="26">
        <v>662.62</v>
      </c>
      <c r="E20" s="26">
        <v>7</v>
      </c>
      <c r="F20" s="26">
        <v>6.6</v>
      </c>
      <c r="G20" s="75">
        <f t="shared" si="2"/>
        <v>3963.98</v>
      </c>
      <c r="H20" s="28">
        <v>360</v>
      </c>
      <c r="I20" s="28"/>
      <c r="J20" s="75">
        <f t="shared" si="1"/>
        <v>1699.1999999999998</v>
      </c>
      <c r="K20" s="75">
        <v>10.95</v>
      </c>
      <c r="L20" s="75"/>
      <c r="M20" s="75">
        <v>10.95</v>
      </c>
      <c r="N20" s="28"/>
      <c r="O20" s="75">
        <v>650.92</v>
      </c>
      <c r="P20" s="75">
        <f t="shared" si="3"/>
        <v>6314.1</v>
      </c>
      <c r="Q20" s="75"/>
      <c r="R20" s="76">
        <f t="shared" si="0"/>
        <v>6314.1</v>
      </c>
    </row>
    <row r="21" spans="1:18" ht="12" customHeight="1" thickBot="1">
      <c r="A21" s="27" t="s">
        <v>57</v>
      </c>
      <c r="B21" s="28"/>
      <c r="C21" s="26"/>
      <c r="D21" s="26"/>
      <c r="E21" s="26"/>
      <c r="F21" s="26"/>
      <c r="G21" s="75">
        <f t="shared" si="2"/>
        <v>0</v>
      </c>
      <c r="H21" s="28">
        <v>510</v>
      </c>
      <c r="I21" s="28"/>
      <c r="J21" s="75">
        <f t="shared" si="1"/>
        <v>2407.2</v>
      </c>
      <c r="K21" s="75">
        <v>10.95</v>
      </c>
      <c r="L21" s="75"/>
      <c r="M21" s="75">
        <v>10.95</v>
      </c>
      <c r="N21" s="28"/>
      <c r="O21" s="75">
        <v>650.92</v>
      </c>
      <c r="P21" s="75">
        <f t="shared" si="3"/>
        <v>3058.12</v>
      </c>
      <c r="Q21" s="75"/>
      <c r="R21" s="76">
        <f t="shared" si="0"/>
        <v>3058.12</v>
      </c>
    </row>
    <row r="22" spans="1:18" ht="11.25" customHeight="1" thickBot="1">
      <c r="A22" s="27" t="s">
        <v>58</v>
      </c>
      <c r="B22" s="28"/>
      <c r="C22" s="26"/>
      <c r="D22" s="26"/>
      <c r="E22" s="26"/>
      <c r="F22" s="26"/>
      <c r="G22" s="75">
        <f t="shared" si="2"/>
        <v>0</v>
      </c>
      <c r="H22" s="28">
        <v>440</v>
      </c>
      <c r="I22" s="28"/>
      <c r="J22" s="75">
        <f t="shared" si="1"/>
        <v>2076.7999999999997</v>
      </c>
      <c r="K22" s="75">
        <v>10.95</v>
      </c>
      <c r="L22" s="75"/>
      <c r="M22" s="75">
        <v>10.95</v>
      </c>
      <c r="N22" s="28"/>
      <c r="O22" s="75">
        <v>650.92</v>
      </c>
      <c r="P22" s="75">
        <f t="shared" si="3"/>
        <v>2727.72</v>
      </c>
      <c r="Q22" s="75"/>
      <c r="R22" s="76">
        <f t="shared" si="0"/>
        <v>2727.72</v>
      </c>
    </row>
    <row r="23" spans="1:18" ht="12" customHeight="1" thickBot="1">
      <c r="A23" s="27" t="s">
        <v>59</v>
      </c>
      <c r="B23" s="28"/>
      <c r="C23" s="26"/>
      <c r="D23" s="26"/>
      <c r="E23" s="26"/>
      <c r="F23" s="26"/>
      <c r="G23" s="75">
        <f t="shared" si="2"/>
        <v>0</v>
      </c>
      <c r="H23" s="28">
        <v>490</v>
      </c>
      <c r="I23" s="28"/>
      <c r="J23" s="75">
        <f t="shared" si="1"/>
        <v>2312.7999999999997</v>
      </c>
      <c r="K23" s="75">
        <v>10.95</v>
      </c>
      <c r="L23" s="75"/>
      <c r="M23" s="75">
        <v>10.95</v>
      </c>
      <c r="N23" s="28"/>
      <c r="O23" s="75">
        <v>650.92</v>
      </c>
      <c r="P23" s="75">
        <f t="shared" si="3"/>
        <v>2963.72</v>
      </c>
      <c r="Q23" s="75"/>
      <c r="R23" s="76">
        <f t="shared" si="0"/>
        <v>2963.72</v>
      </c>
    </row>
    <row r="24" spans="1:18" ht="11.25" customHeight="1" thickBot="1">
      <c r="A24" s="27" t="s">
        <v>60</v>
      </c>
      <c r="B24" s="28"/>
      <c r="C24" s="26">
        <v>7</v>
      </c>
      <c r="D24" s="26">
        <v>662.62</v>
      </c>
      <c r="E24" s="26">
        <v>8</v>
      </c>
      <c r="F24" s="26">
        <v>6.6</v>
      </c>
      <c r="G24" s="75">
        <f t="shared" si="2"/>
        <v>5535.549999999999</v>
      </c>
      <c r="H24" s="28">
        <v>570</v>
      </c>
      <c r="I24" s="28"/>
      <c r="J24" s="75">
        <f t="shared" si="1"/>
        <v>2690.3999999999996</v>
      </c>
      <c r="K24" s="75">
        <v>10.95</v>
      </c>
      <c r="L24" s="75"/>
      <c r="M24" s="75">
        <v>10.95</v>
      </c>
      <c r="N24" s="28"/>
      <c r="O24" s="75">
        <v>650.92</v>
      </c>
      <c r="P24" s="75">
        <f t="shared" si="3"/>
        <v>8876.869999999999</v>
      </c>
      <c r="Q24" s="75"/>
      <c r="R24" s="76">
        <f t="shared" si="0"/>
        <v>8876.869999999999</v>
      </c>
    </row>
    <row r="25" spans="1:18" ht="12" customHeight="1" thickBot="1">
      <c r="A25" s="27" t="s">
        <v>61</v>
      </c>
      <c r="B25" s="28"/>
      <c r="C25" s="26">
        <v>11</v>
      </c>
      <c r="D25" s="26">
        <v>662.62</v>
      </c>
      <c r="E25" s="26">
        <v>14</v>
      </c>
      <c r="F25" s="26">
        <v>6.6</v>
      </c>
      <c r="G25" s="75">
        <f t="shared" si="2"/>
        <v>8709.849999999999</v>
      </c>
      <c r="H25" s="28">
        <v>620</v>
      </c>
      <c r="I25" s="28"/>
      <c r="J25" s="75">
        <f t="shared" si="1"/>
        <v>2926.3999999999996</v>
      </c>
      <c r="K25" s="75">
        <v>10.95</v>
      </c>
      <c r="L25" s="75"/>
      <c r="M25" s="75">
        <v>10.95</v>
      </c>
      <c r="N25" s="28"/>
      <c r="O25" s="75">
        <v>650.92</v>
      </c>
      <c r="P25" s="75">
        <f t="shared" si="3"/>
        <v>12287.169999999998</v>
      </c>
      <c r="Q25" s="75"/>
      <c r="R25" s="76">
        <f t="shared" si="0"/>
        <v>12287.169999999998</v>
      </c>
    </row>
    <row r="26" spans="1:18" ht="10.5" customHeight="1" thickBot="1">
      <c r="A26" s="27" t="s">
        <v>62</v>
      </c>
      <c r="B26" s="28"/>
      <c r="C26" s="26">
        <v>12</v>
      </c>
      <c r="D26" s="26">
        <v>662.62</v>
      </c>
      <c r="E26" s="26">
        <v>38</v>
      </c>
      <c r="F26" s="26">
        <v>6.6</v>
      </c>
      <c r="G26" s="75">
        <f t="shared" si="2"/>
        <v>9678.7</v>
      </c>
      <c r="H26" s="28">
        <v>670</v>
      </c>
      <c r="I26" s="28"/>
      <c r="J26" s="75">
        <f t="shared" si="1"/>
        <v>3162.3999999999996</v>
      </c>
      <c r="K26" s="75">
        <v>10.95</v>
      </c>
      <c r="L26" s="75"/>
      <c r="M26" s="75">
        <v>10.95</v>
      </c>
      <c r="N26" s="28"/>
      <c r="O26" s="75">
        <v>650.92</v>
      </c>
      <c r="P26" s="75">
        <f t="shared" si="3"/>
        <v>13492.02</v>
      </c>
      <c r="Q26" s="75"/>
      <c r="R26" s="76">
        <f t="shared" si="0"/>
        <v>13492.02</v>
      </c>
    </row>
    <row r="27" spans="1:18" ht="12" customHeight="1" thickBot="1">
      <c r="A27" s="27" t="s">
        <v>63</v>
      </c>
      <c r="B27" s="28"/>
      <c r="C27" s="26">
        <v>21</v>
      </c>
      <c r="D27" s="26">
        <v>662.62</v>
      </c>
      <c r="E27" s="26">
        <v>25</v>
      </c>
      <c r="F27" s="26">
        <v>6.6</v>
      </c>
      <c r="G27" s="75">
        <f>C27*781.89+E27*7.79+0.6</f>
        <v>16615.039999999997</v>
      </c>
      <c r="H27" s="28">
        <v>531</v>
      </c>
      <c r="I27" s="28"/>
      <c r="J27" s="75">
        <f>H27*4.72+0.48</f>
        <v>2506.7999999999997</v>
      </c>
      <c r="K27" s="75">
        <v>10.95</v>
      </c>
      <c r="L27" s="75"/>
      <c r="M27" s="75">
        <v>10.95</v>
      </c>
      <c r="N27" s="28"/>
      <c r="O27" s="75">
        <v>650.92</v>
      </c>
      <c r="P27" s="75">
        <f t="shared" si="3"/>
        <v>19772.759999999995</v>
      </c>
      <c r="Q27" s="75"/>
      <c r="R27" s="76">
        <f t="shared" si="0"/>
        <v>19772.759999999995</v>
      </c>
    </row>
    <row r="28" spans="1:18" ht="12" customHeight="1" thickBot="1">
      <c r="A28" s="78" t="s">
        <v>29</v>
      </c>
      <c r="B28" s="57"/>
      <c r="C28" s="54">
        <f>SUM(C16:C27)</f>
        <v>122</v>
      </c>
      <c r="D28" s="57"/>
      <c r="E28" s="54">
        <f>SUM(E16:E27)</f>
        <v>159</v>
      </c>
      <c r="F28" s="54"/>
      <c r="G28" s="76">
        <f>SUM(G16:G27)</f>
        <v>96629.78999999998</v>
      </c>
      <c r="H28" s="57">
        <f>SUM(H16:H27)</f>
        <v>6641</v>
      </c>
      <c r="I28" s="57"/>
      <c r="J28" s="76">
        <f>SUM(J16:J27)</f>
        <v>31346.000000000004</v>
      </c>
      <c r="K28" s="76">
        <f>SUM(K16:K27)</f>
        <v>131.4</v>
      </c>
      <c r="L28" s="76"/>
      <c r="M28" s="76">
        <f>SUM(M16:M27)</f>
        <v>131.4</v>
      </c>
      <c r="N28" s="57"/>
      <c r="O28" s="76">
        <f>SUM(O16:O27)</f>
        <v>7811</v>
      </c>
      <c r="P28" s="76">
        <f>SUM(P16:P27)</f>
        <v>135786.78999999998</v>
      </c>
      <c r="Q28" s="76">
        <f>SUM(Q9:Q27)</f>
        <v>0</v>
      </c>
      <c r="R28" s="76">
        <f>R10+R11+R12+R13+R14+R15</f>
        <v>168615</v>
      </c>
    </row>
    <row r="29" spans="1:7" ht="15.75">
      <c r="A29" s="4"/>
      <c r="B29" s="4"/>
      <c r="C29" s="4"/>
      <c r="G29" s="19"/>
    </row>
    <row r="31" ht="12.75">
      <c r="R31">
        <v>168615</v>
      </c>
    </row>
  </sheetData>
  <sheetProtection/>
  <mergeCells count="22">
    <mergeCell ref="K7:L7"/>
    <mergeCell ref="M7:N7"/>
    <mergeCell ref="O7:O8"/>
    <mergeCell ref="P7:P8"/>
    <mergeCell ref="Q7:Q8"/>
    <mergeCell ref="R7:R8"/>
    <mergeCell ref="B7:D7"/>
    <mergeCell ref="E7:F7"/>
    <mergeCell ref="G7:G8"/>
    <mergeCell ref="H7:H8"/>
    <mergeCell ref="I7:I8"/>
    <mergeCell ref="J7:J8"/>
    <mergeCell ref="A1:R1"/>
    <mergeCell ref="A2:R2"/>
    <mergeCell ref="A3:R3"/>
    <mergeCell ref="A4:R4"/>
    <mergeCell ref="A5:R5"/>
    <mergeCell ref="A6:A8"/>
    <mergeCell ref="B6:G6"/>
    <mergeCell ref="H6:J6"/>
    <mergeCell ref="K6:O6"/>
    <mergeCell ref="P6:R6"/>
  </mergeCells>
  <printOptions/>
  <pageMargins left="0.75" right="0.75" top="0.78" bottom="0.62" header="0.5" footer="0.5"/>
  <pageSetup horizontalDpi="200" verticalDpi="2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7.25390625" style="0" customWidth="1"/>
    <col min="2" max="2" width="34.00390625" style="0" customWidth="1"/>
    <col min="3" max="4" width="11.00390625" style="0" customWidth="1"/>
    <col min="5" max="5" width="10.375" style="0" customWidth="1"/>
    <col min="6" max="6" width="10.875" style="0" customWidth="1"/>
    <col min="7" max="7" width="11.125" style="0" customWidth="1"/>
    <col min="8" max="8" width="11.375" style="0" customWidth="1"/>
    <col min="9" max="9" width="11.00390625" style="0" customWidth="1"/>
    <col min="10" max="10" width="11.25390625" style="0" customWidth="1"/>
  </cols>
  <sheetData>
    <row r="1" spans="1:10" ht="18.75">
      <c r="A1" s="265" t="s">
        <v>74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8.75">
      <c r="A2" s="265" t="s">
        <v>35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8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8.75">
      <c r="A4" s="267" t="s">
        <v>245</v>
      </c>
      <c r="B4" s="267"/>
      <c r="C4" s="267"/>
      <c r="D4" s="267"/>
      <c r="E4" s="267"/>
      <c r="F4" s="267"/>
      <c r="G4" s="267"/>
      <c r="H4" s="267"/>
      <c r="I4" s="267"/>
      <c r="J4" s="267"/>
    </row>
    <row r="6" spans="1:10" ht="13.5" customHeight="1" hidden="1" thickBot="1">
      <c r="A6" s="31"/>
      <c r="B6" s="25"/>
      <c r="C6" s="25"/>
      <c r="D6" s="25"/>
      <c r="E6" s="25"/>
      <c r="F6" s="25"/>
      <c r="G6" s="25"/>
      <c r="H6" s="25"/>
      <c r="I6" s="25"/>
      <c r="J6" s="25"/>
    </row>
    <row r="8" ht="13.5" thickBot="1"/>
    <row r="9" spans="1:10" ht="13.5" thickBot="1">
      <c r="A9" s="340" t="s">
        <v>23</v>
      </c>
      <c r="B9" s="340" t="s">
        <v>65</v>
      </c>
      <c r="C9" s="340" t="s">
        <v>66</v>
      </c>
      <c r="D9" s="340" t="s">
        <v>67</v>
      </c>
      <c r="E9" s="340" t="s">
        <v>68</v>
      </c>
      <c r="F9" s="335" t="s">
        <v>69</v>
      </c>
      <c r="G9" s="336"/>
      <c r="H9" s="336"/>
      <c r="I9" s="336"/>
      <c r="J9" s="337"/>
    </row>
    <row r="10" spans="1:10" ht="12.75">
      <c r="A10" s="353"/>
      <c r="B10" s="353"/>
      <c r="C10" s="353"/>
      <c r="D10" s="353"/>
      <c r="E10" s="353"/>
      <c r="F10" s="340" t="s">
        <v>70</v>
      </c>
      <c r="G10" s="340" t="s">
        <v>71</v>
      </c>
      <c r="H10" s="340" t="s">
        <v>75</v>
      </c>
      <c r="I10" s="340" t="s">
        <v>72</v>
      </c>
      <c r="J10" s="340" t="s">
        <v>73</v>
      </c>
    </row>
    <row r="11" spans="1:10" ht="13.5" thickBo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</row>
    <row r="12" spans="1:10" ht="13.5" thickBot="1">
      <c r="A12" s="25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</row>
    <row r="13" spans="1:10" ht="13.5" thickBot="1">
      <c r="A13" s="31">
        <v>1</v>
      </c>
      <c r="B13" s="26"/>
      <c r="C13" s="26"/>
      <c r="D13" s="26"/>
      <c r="E13" s="26"/>
      <c r="F13" s="26"/>
      <c r="G13" s="26"/>
      <c r="H13" s="26"/>
      <c r="I13" s="26"/>
      <c r="J13" s="32"/>
    </row>
    <row r="14" spans="1:10" ht="13.5" thickBot="1">
      <c r="A14" s="33">
        <v>2</v>
      </c>
      <c r="B14" s="36"/>
      <c r="C14" s="30"/>
      <c r="D14" s="30"/>
      <c r="E14" s="30"/>
      <c r="F14" s="30"/>
      <c r="G14" s="30"/>
      <c r="H14" s="30"/>
      <c r="I14" s="30"/>
      <c r="J14" s="37"/>
    </row>
    <row r="15" spans="1:10" ht="13.5" thickBot="1">
      <c r="A15" s="34">
        <v>3</v>
      </c>
      <c r="B15" s="24"/>
      <c r="C15" s="24"/>
      <c r="D15" s="24"/>
      <c r="E15" s="24"/>
      <c r="F15" s="35"/>
      <c r="G15" s="35"/>
      <c r="H15" s="35"/>
      <c r="I15" s="24"/>
      <c r="J15" s="34"/>
    </row>
    <row r="16" spans="1:10" ht="13.5" thickBot="1">
      <c r="A16" s="34">
        <v>4</v>
      </c>
      <c r="B16" s="26"/>
      <c r="C16" s="26"/>
      <c r="D16" s="26"/>
      <c r="E16" s="26"/>
      <c r="F16" s="26"/>
      <c r="G16" s="30"/>
      <c r="H16" s="35"/>
      <c r="I16" s="35"/>
      <c r="J16" s="32"/>
    </row>
    <row r="17" spans="1:10" ht="13.5" thickBot="1">
      <c r="A17" s="31">
        <v>5</v>
      </c>
      <c r="B17" s="26"/>
      <c r="C17" s="26"/>
      <c r="D17" s="26"/>
      <c r="E17" s="26"/>
      <c r="F17" s="26"/>
      <c r="G17" s="35"/>
      <c r="H17" s="26"/>
      <c r="I17" s="26"/>
      <c r="J17" s="32"/>
    </row>
    <row r="18" spans="1:10" ht="13.5" thickBot="1">
      <c r="A18" s="31">
        <v>6</v>
      </c>
      <c r="B18" s="26"/>
      <c r="C18" s="26"/>
      <c r="D18" s="26"/>
      <c r="E18" s="26"/>
      <c r="F18" s="35"/>
      <c r="G18" s="35"/>
      <c r="H18" s="35"/>
      <c r="I18" s="26"/>
      <c r="J18" s="32"/>
    </row>
    <row r="19" spans="1:10" ht="13.5" thickBot="1">
      <c r="A19" s="31">
        <v>7</v>
      </c>
      <c r="B19" s="26"/>
      <c r="C19" s="26"/>
      <c r="D19" s="26"/>
      <c r="E19" s="26"/>
      <c r="F19" s="35"/>
      <c r="G19" s="35"/>
      <c r="H19" s="35"/>
      <c r="I19" s="26"/>
      <c r="J19" s="32"/>
    </row>
    <row r="20" spans="1:10" ht="13.5" thickBot="1">
      <c r="A20" s="150"/>
      <c r="B20" s="152" t="s">
        <v>219</v>
      </c>
      <c r="C20" s="99"/>
      <c r="D20" s="99"/>
      <c r="E20" s="99"/>
      <c r="F20" s="99"/>
      <c r="G20" s="99"/>
      <c r="H20" s="99"/>
      <c r="I20" s="99"/>
      <c r="J20" s="151"/>
    </row>
  </sheetData>
  <sheetProtection/>
  <mergeCells count="14">
    <mergeCell ref="A1:J1"/>
    <mergeCell ref="A2:J2"/>
    <mergeCell ref="A4:J4"/>
    <mergeCell ref="F10:F11"/>
    <mergeCell ref="G10:G11"/>
    <mergeCell ref="H10:H11"/>
    <mergeCell ref="I10:I11"/>
    <mergeCell ref="J10:J11"/>
    <mergeCell ref="A9:A11"/>
    <mergeCell ref="B9:B11"/>
    <mergeCell ref="C9:C11"/>
    <mergeCell ref="D9:D11"/>
    <mergeCell ref="E9:E11"/>
    <mergeCell ref="F9:J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88.25390625" style="0" customWidth="1"/>
    <col min="2" max="2" width="30.875" style="0" customWidth="1"/>
  </cols>
  <sheetData>
    <row r="2" ht="15.75">
      <c r="A2" s="1" t="s">
        <v>0</v>
      </c>
    </row>
    <row r="3" ht="13.5" thickBot="1"/>
    <row r="4" spans="1:2" ht="13.5" thickBot="1">
      <c r="A4" s="7" t="s">
        <v>1</v>
      </c>
      <c r="B4" s="8" t="s">
        <v>7</v>
      </c>
    </row>
    <row r="5" spans="1:2" ht="19.5" thickBot="1">
      <c r="A5" s="5" t="s">
        <v>8</v>
      </c>
      <c r="B5" s="46"/>
    </row>
    <row r="6" spans="1:2" ht="12.75">
      <c r="A6" s="6" t="s">
        <v>9</v>
      </c>
      <c r="B6" s="354"/>
    </row>
    <row r="7" spans="1:2" ht="13.5" thickBot="1">
      <c r="A7" s="5" t="s">
        <v>10</v>
      </c>
      <c r="B7" s="355"/>
    </row>
    <row r="8" spans="1:2" ht="12.75">
      <c r="A8" s="6" t="s">
        <v>11</v>
      </c>
      <c r="B8" s="354"/>
    </row>
    <row r="9" spans="1:2" ht="13.5" thickBot="1">
      <c r="A9" s="5" t="s">
        <v>12</v>
      </c>
      <c r="B9" s="355"/>
    </row>
    <row r="10" spans="1:2" ht="12.75">
      <c r="A10" s="6" t="s">
        <v>13</v>
      </c>
      <c r="B10" s="354"/>
    </row>
    <row r="11" spans="1:2" ht="13.5" thickBot="1">
      <c r="A11" s="5" t="s">
        <v>14</v>
      </c>
      <c r="B11" s="355"/>
    </row>
    <row r="12" spans="1:2" ht="12.75">
      <c r="A12" s="6" t="s">
        <v>15</v>
      </c>
      <c r="B12" s="354"/>
    </row>
    <row r="13" spans="1:2" ht="13.5" thickBot="1">
      <c r="A13" s="5" t="s">
        <v>16</v>
      </c>
      <c r="B13" s="355"/>
    </row>
    <row r="14" spans="1:2" ht="19.5" thickBot="1">
      <c r="A14" s="5" t="s">
        <v>17</v>
      </c>
      <c r="B14" s="46"/>
    </row>
    <row r="15" spans="1:2" ht="12.75">
      <c r="A15" s="6" t="s">
        <v>9</v>
      </c>
      <c r="B15" s="354"/>
    </row>
    <row r="16" spans="1:2" ht="13.5" thickBot="1">
      <c r="A16" s="5" t="s">
        <v>18</v>
      </c>
      <c r="B16" s="355"/>
    </row>
    <row r="17" spans="1:2" ht="19.5" thickBot="1">
      <c r="A17" s="5" t="s">
        <v>19</v>
      </c>
      <c r="B17" s="46"/>
    </row>
    <row r="18" spans="1:2" ht="19.5" thickBot="1">
      <c r="A18" s="5" t="s">
        <v>20</v>
      </c>
      <c r="B18" s="46"/>
    </row>
    <row r="19" spans="1:2" ht="12.75">
      <c r="A19" s="6" t="s">
        <v>21</v>
      </c>
      <c r="B19" s="354"/>
    </row>
    <row r="20" spans="1:2" ht="13.5" thickBot="1">
      <c r="A20" s="5" t="s">
        <v>22</v>
      </c>
      <c r="B20" s="355"/>
    </row>
  </sheetData>
  <sheetProtection/>
  <mergeCells count="6">
    <mergeCell ref="B8:B9"/>
    <mergeCell ref="B10:B11"/>
    <mergeCell ref="B12:B13"/>
    <mergeCell ref="B15:B16"/>
    <mergeCell ref="B19:B20"/>
    <mergeCell ref="B6:B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zoomScale="90" zoomScaleNormal="90" zoomScalePageLayoutView="0" workbookViewId="0" topLeftCell="A34">
      <selection activeCell="K48" sqref="K48"/>
    </sheetView>
  </sheetViews>
  <sheetFormatPr defaultColWidth="9.00390625" defaultRowHeight="12.75"/>
  <cols>
    <col min="1" max="1" width="7.25390625" style="0" customWidth="1"/>
    <col min="2" max="2" width="15.25390625" style="0" hidden="1" customWidth="1"/>
    <col min="3" max="3" width="49.625" style="0" customWidth="1"/>
    <col min="4" max="4" width="14.25390625" style="0" customWidth="1"/>
    <col min="5" max="5" width="13.875" style="0" customWidth="1"/>
    <col min="6" max="6" width="13.75390625" style="0" customWidth="1"/>
    <col min="7" max="7" width="20.625" style="0" customWidth="1"/>
    <col min="9" max="9" width="13.625" style="0" bestFit="1" customWidth="1"/>
  </cols>
  <sheetData>
    <row r="1" spans="1:7" ht="18.75">
      <c r="A1" s="265" t="s">
        <v>64</v>
      </c>
      <c r="B1" s="266"/>
      <c r="C1" s="266"/>
      <c r="D1" s="266"/>
      <c r="E1" s="266"/>
      <c r="F1" s="266"/>
      <c r="G1" s="266"/>
    </row>
    <row r="2" spans="1:7" ht="18.75">
      <c r="A2" s="265" t="s">
        <v>35</v>
      </c>
      <c r="B2" s="266"/>
      <c r="C2" s="266"/>
      <c r="D2" s="266"/>
      <c r="E2" s="266"/>
      <c r="F2" s="266"/>
      <c r="G2" s="266"/>
    </row>
    <row r="3" spans="1:7" ht="18.75">
      <c r="A3" s="267" t="s">
        <v>100</v>
      </c>
      <c r="B3" s="267"/>
      <c r="C3" s="267"/>
      <c r="D3" s="267"/>
      <c r="E3" s="267"/>
      <c r="F3" s="267"/>
      <c r="G3" s="267"/>
    </row>
    <row r="4" spans="1:7" ht="19.5" thickBot="1">
      <c r="A4" s="267" t="s">
        <v>30</v>
      </c>
      <c r="B4" s="268"/>
      <c r="C4" s="268"/>
      <c r="D4" s="268"/>
      <c r="E4" s="268"/>
      <c r="F4" s="268"/>
      <c r="G4" s="268"/>
    </row>
    <row r="5" spans="1:7" ht="31.5" customHeight="1" thickBot="1">
      <c r="A5" s="17" t="s">
        <v>23</v>
      </c>
      <c r="B5" s="269" t="s">
        <v>24</v>
      </c>
      <c r="C5" s="270"/>
      <c r="D5" s="14" t="s">
        <v>136</v>
      </c>
      <c r="E5" s="14" t="s">
        <v>25</v>
      </c>
      <c r="F5" s="14" t="s">
        <v>26</v>
      </c>
      <c r="G5" s="14" t="s">
        <v>27</v>
      </c>
    </row>
    <row r="6" spans="1:7" ht="20.25" customHeight="1" thickBot="1">
      <c r="A6" s="271"/>
      <c r="B6" s="272"/>
      <c r="C6" s="269" t="s">
        <v>221</v>
      </c>
      <c r="D6" s="275"/>
      <c r="E6" s="275"/>
      <c r="F6" s="275"/>
      <c r="G6" s="270"/>
    </row>
    <row r="7" spans="1:9" ht="15.75">
      <c r="A7" s="128">
        <v>1</v>
      </c>
      <c r="B7" s="121">
        <v>1</v>
      </c>
      <c r="C7" s="102" t="s">
        <v>137</v>
      </c>
      <c r="D7" s="103" t="s">
        <v>138</v>
      </c>
      <c r="E7" s="103">
        <v>1</v>
      </c>
      <c r="F7" s="104">
        <f>G7/E7</f>
        <v>577.71</v>
      </c>
      <c r="G7" s="105">
        <v>577.71</v>
      </c>
      <c r="I7" s="38"/>
    </row>
    <row r="8" spans="1:7" ht="15" customHeight="1">
      <c r="A8" s="129">
        <v>2</v>
      </c>
      <c r="B8" s="122">
        <v>2</v>
      </c>
      <c r="C8" s="90" t="s">
        <v>139</v>
      </c>
      <c r="D8" s="91" t="s">
        <v>140</v>
      </c>
      <c r="E8" s="91">
        <v>6</v>
      </c>
      <c r="F8" s="100">
        <f aca="true" t="shared" si="0" ref="F8:F29">G8/E8</f>
        <v>84</v>
      </c>
      <c r="G8" s="101">
        <v>504</v>
      </c>
    </row>
    <row r="9" spans="1:7" ht="15" customHeight="1">
      <c r="A9" s="129">
        <v>3</v>
      </c>
      <c r="B9" s="122">
        <v>3</v>
      </c>
      <c r="C9" s="90" t="s">
        <v>141</v>
      </c>
      <c r="D9" s="91" t="s">
        <v>142</v>
      </c>
      <c r="E9" s="91">
        <v>60</v>
      </c>
      <c r="F9" s="100">
        <f t="shared" si="0"/>
        <v>161.7</v>
      </c>
      <c r="G9" s="101">
        <v>9702</v>
      </c>
    </row>
    <row r="10" spans="1:7" ht="17.25" customHeight="1">
      <c r="A10" s="129">
        <v>4</v>
      </c>
      <c r="B10" s="122">
        <v>4</v>
      </c>
      <c r="C10" s="90" t="s">
        <v>143</v>
      </c>
      <c r="D10" s="91" t="s">
        <v>144</v>
      </c>
      <c r="E10" s="91">
        <v>5</v>
      </c>
      <c r="F10" s="100">
        <f t="shared" si="0"/>
        <v>84</v>
      </c>
      <c r="G10" s="101">
        <v>420</v>
      </c>
    </row>
    <row r="11" spans="1:7" ht="15.75" customHeight="1">
      <c r="A11" s="129">
        <v>5</v>
      </c>
      <c r="B11" s="122">
        <v>5</v>
      </c>
      <c r="C11" s="90" t="s">
        <v>145</v>
      </c>
      <c r="D11" s="91" t="s">
        <v>140</v>
      </c>
      <c r="E11" s="91">
        <v>10</v>
      </c>
      <c r="F11" s="100">
        <f t="shared" si="0"/>
        <v>52.5</v>
      </c>
      <c r="G11" s="101">
        <v>525</v>
      </c>
    </row>
    <row r="12" spans="1:7" ht="15.75" customHeight="1">
      <c r="A12" s="129">
        <v>6</v>
      </c>
      <c r="B12" s="122">
        <v>6</v>
      </c>
      <c r="C12" s="90" t="s">
        <v>146</v>
      </c>
      <c r="D12" s="91" t="s">
        <v>142</v>
      </c>
      <c r="E12" s="91">
        <v>70</v>
      </c>
      <c r="F12" s="100">
        <f t="shared" si="0"/>
        <v>12.6</v>
      </c>
      <c r="G12" s="101">
        <v>882</v>
      </c>
    </row>
    <row r="13" spans="1:7" ht="15.75" customHeight="1">
      <c r="A13" s="129">
        <v>7</v>
      </c>
      <c r="B13" s="122">
        <v>7</v>
      </c>
      <c r="C13" s="90" t="s">
        <v>147</v>
      </c>
      <c r="D13" s="91" t="s">
        <v>142</v>
      </c>
      <c r="E13" s="91">
        <v>20</v>
      </c>
      <c r="F13" s="100">
        <f t="shared" si="0"/>
        <v>5.25</v>
      </c>
      <c r="G13" s="101">
        <v>105</v>
      </c>
    </row>
    <row r="14" spans="1:7" ht="17.25" customHeight="1">
      <c r="A14" s="129">
        <v>8</v>
      </c>
      <c r="B14" s="122">
        <v>8</v>
      </c>
      <c r="C14" s="90" t="s">
        <v>148</v>
      </c>
      <c r="D14" s="91" t="s">
        <v>142</v>
      </c>
      <c r="E14" s="91">
        <v>2</v>
      </c>
      <c r="F14" s="100">
        <f t="shared" si="0"/>
        <v>84</v>
      </c>
      <c r="G14" s="101">
        <v>168</v>
      </c>
    </row>
    <row r="15" spans="1:7" ht="16.5" customHeight="1">
      <c r="A15" s="129">
        <v>9</v>
      </c>
      <c r="B15" s="122">
        <v>9</v>
      </c>
      <c r="C15" s="90" t="s">
        <v>149</v>
      </c>
      <c r="D15" s="91" t="s">
        <v>142</v>
      </c>
      <c r="E15" s="91">
        <v>20</v>
      </c>
      <c r="F15" s="100">
        <v>87.15</v>
      </c>
      <c r="G15" s="101">
        <f>E15*F15</f>
        <v>1743</v>
      </c>
    </row>
    <row r="16" spans="1:7" ht="17.25" customHeight="1">
      <c r="A16" s="129">
        <v>10</v>
      </c>
      <c r="B16" s="122">
        <v>10</v>
      </c>
      <c r="C16" s="90" t="s">
        <v>150</v>
      </c>
      <c r="D16" s="91" t="s">
        <v>142</v>
      </c>
      <c r="E16" s="91">
        <v>6</v>
      </c>
      <c r="F16" s="100">
        <f t="shared" si="0"/>
        <v>68.25</v>
      </c>
      <c r="G16" s="101">
        <v>409.5</v>
      </c>
    </row>
    <row r="17" spans="1:7" ht="14.25" customHeight="1">
      <c r="A17" s="129">
        <v>11</v>
      </c>
      <c r="B17" s="122">
        <v>11</v>
      </c>
      <c r="C17" s="90" t="s">
        <v>151</v>
      </c>
      <c r="D17" s="91" t="s">
        <v>142</v>
      </c>
      <c r="E17" s="91">
        <v>15</v>
      </c>
      <c r="F17" s="100">
        <f t="shared" si="0"/>
        <v>22.68</v>
      </c>
      <c r="G17" s="101">
        <v>340.2</v>
      </c>
    </row>
    <row r="18" spans="1:7" ht="14.25" customHeight="1">
      <c r="A18" s="129">
        <v>12</v>
      </c>
      <c r="B18" s="122">
        <v>12</v>
      </c>
      <c r="C18" s="90" t="s">
        <v>152</v>
      </c>
      <c r="D18" s="91" t="s">
        <v>142</v>
      </c>
      <c r="E18" s="91">
        <v>40</v>
      </c>
      <c r="F18" s="100">
        <f t="shared" si="0"/>
        <v>10.5</v>
      </c>
      <c r="G18" s="101">
        <v>420</v>
      </c>
    </row>
    <row r="19" spans="1:7" ht="15" customHeight="1">
      <c r="A19" s="129">
        <v>13</v>
      </c>
      <c r="B19" s="122">
        <v>13</v>
      </c>
      <c r="C19" s="90" t="s">
        <v>153</v>
      </c>
      <c r="D19" s="91" t="s">
        <v>142</v>
      </c>
      <c r="E19" s="91">
        <v>15</v>
      </c>
      <c r="F19" s="100">
        <f t="shared" si="0"/>
        <v>43.68</v>
      </c>
      <c r="G19" s="101">
        <v>655.2</v>
      </c>
    </row>
    <row r="20" spans="1:7" ht="15" customHeight="1">
      <c r="A20" s="129">
        <v>15</v>
      </c>
      <c r="B20" s="122">
        <v>15</v>
      </c>
      <c r="C20" s="90" t="s">
        <v>155</v>
      </c>
      <c r="D20" s="91" t="s">
        <v>142</v>
      </c>
      <c r="E20" s="91">
        <v>2</v>
      </c>
      <c r="F20" s="100">
        <f t="shared" si="0"/>
        <v>46.2</v>
      </c>
      <c r="G20" s="101">
        <v>92.4</v>
      </c>
    </row>
    <row r="21" spans="1:7" ht="14.25" customHeight="1">
      <c r="A21" s="129">
        <v>16</v>
      </c>
      <c r="B21" s="122">
        <v>16</v>
      </c>
      <c r="C21" s="90" t="s">
        <v>156</v>
      </c>
      <c r="D21" s="91" t="s">
        <v>142</v>
      </c>
      <c r="E21" s="91">
        <v>30</v>
      </c>
      <c r="F21" s="100">
        <f t="shared" si="0"/>
        <v>10.5</v>
      </c>
      <c r="G21" s="101">
        <v>315</v>
      </c>
    </row>
    <row r="22" spans="1:7" ht="15.75" customHeight="1">
      <c r="A22" s="129">
        <v>17</v>
      </c>
      <c r="B22" s="122">
        <v>17</v>
      </c>
      <c r="C22" s="90" t="s">
        <v>157</v>
      </c>
      <c r="D22" s="91" t="s">
        <v>142</v>
      </c>
      <c r="E22" s="91">
        <v>10</v>
      </c>
      <c r="F22" s="100">
        <f t="shared" si="0"/>
        <v>19.95</v>
      </c>
      <c r="G22" s="101">
        <v>199.5</v>
      </c>
    </row>
    <row r="23" spans="1:7" ht="16.5" customHeight="1">
      <c r="A23" s="129">
        <v>18</v>
      </c>
      <c r="B23" s="122">
        <v>18</v>
      </c>
      <c r="C23" s="90" t="s">
        <v>158</v>
      </c>
      <c r="D23" s="91" t="s">
        <v>142</v>
      </c>
      <c r="E23" s="91">
        <v>20</v>
      </c>
      <c r="F23" s="100">
        <f t="shared" si="0"/>
        <v>10.5</v>
      </c>
      <c r="G23" s="101">
        <v>210</v>
      </c>
    </row>
    <row r="24" spans="1:7" ht="15" customHeight="1">
      <c r="A24" s="129">
        <v>19</v>
      </c>
      <c r="B24" s="122">
        <v>19</v>
      </c>
      <c r="C24" s="90" t="s">
        <v>159</v>
      </c>
      <c r="D24" s="91" t="s">
        <v>142</v>
      </c>
      <c r="E24" s="91">
        <v>20</v>
      </c>
      <c r="F24" s="100">
        <f t="shared" si="0"/>
        <v>11.129999999999999</v>
      </c>
      <c r="G24" s="101">
        <v>222.6</v>
      </c>
    </row>
    <row r="25" spans="1:7" ht="15" customHeight="1">
      <c r="A25" s="129">
        <v>20</v>
      </c>
      <c r="B25" s="122">
        <v>20</v>
      </c>
      <c r="C25" s="90" t="s">
        <v>160</v>
      </c>
      <c r="D25" s="91" t="s">
        <v>142</v>
      </c>
      <c r="E25" s="91">
        <v>20</v>
      </c>
      <c r="F25" s="100">
        <f t="shared" si="0"/>
        <v>10.5</v>
      </c>
      <c r="G25" s="101">
        <v>210</v>
      </c>
    </row>
    <row r="26" spans="1:7" ht="15" customHeight="1">
      <c r="A26" s="129">
        <v>21</v>
      </c>
      <c r="B26" s="122">
        <v>21</v>
      </c>
      <c r="C26" s="90" t="s">
        <v>161</v>
      </c>
      <c r="D26" s="91" t="s">
        <v>144</v>
      </c>
      <c r="E26" s="91">
        <v>2</v>
      </c>
      <c r="F26" s="100">
        <f t="shared" si="0"/>
        <v>59.85</v>
      </c>
      <c r="G26" s="101">
        <v>119.7</v>
      </c>
    </row>
    <row r="27" spans="1:7" ht="16.5" customHeight="1">
      <c r="A27" s="129">
        <v>22</v>
      </c>
      <c r="B27" s="122">
        <v>22</v>
      </c>
      <c r="C27" s="90" t="s">
        <v>162</v>
      </c>
      <c r="D27" s="91" t="s">
        <v>142</v>
      </c>
      <c r="E27" s="91">
        <v>100</v>
      </c>
      <c r="F27" s="100">
        <f t="shared" si="0"/>
        <v>2.1</v>
      </c>
      <c r="G27" s="101">
        <v>210</v>
      </c>
    </row>
    <row r="28" spans="1:7" ht="18" customHeight="1">
      <c r="A28" s="129">
        <v>23</v>
      </c>
      <c r="B28" s="122">
        <v>23</v>
      </c>
      <c r="C28" s="90" t="s">
        <v>163</v>
      </c>
      <c r="D28" s="91" t="s">
        <v>142</v>
      </c>
      <c r="E28" s="91">
        <v>30</v>
      </c>
      <c r="F28" s="100">
        <f t="shared" si="0"/>
        <v>6.457666666666666</v>
      </c>
      <c r="G28" s="101">
        <v>193.73</v>
      </c>
    </row>
    <row r="29" spans="1:7" ht="18.75" customHeight="1" thickBot="1">
      <c r="A29" s="129">
        <v>24</v>
      </c>
      <c r="B29" s="122">
        <v>24</v>
      </c>
      <c r="C29" s="90" t="s">
        <v>164</v>
      </c>
      <c r="D29" s="91" t="s">
        <v>142</v>
      </c>
      <c r="E29" s="91">
        <v>200</v>
      </c>
      <c r="F29" s="100">
        <f t="shared" si="0"/>
        <v>1.05</v>
      </c>
      <c r="G29" s="101">
        <v>210</v>
      </c>
    </row>
    <row r="30" spans="1:7" ht="17.25" customHeight="1">
      <c r="A30" s="128">
        <v>26</v>
      </c>
      <c r="B30" s="124"/>
      <c r="C30" s="108" t="s">
        <v>179</v>
      </c>
      <c r="D30" s="109" t="s">
        <v>142</v>
      </c>
      <c r="E30" s="109">
        <v>2</v>
      </c>
      <c r="F30" s="117">
        <f>G30/E30</f>
        <v>367.5</v>
      </c>
      <c r="G30" s="112">
        <v>735</v>
      </c>
    </row>
    <row r="31" spans="1:7" ht="15.75" customHeight="1">
      <c r="A31" s="129">
        <v>27</v>
      </c>
      <c r="B31" s="125"/>
      <c r="C31" s="90" t="s">
        <v>180</v>
      </c>
      <c r="D31" s="91" t="s">
        <v>142</v>
      </c>
      <c r="E31" s="91">
        <v>1</v>
      </c>
      <c r="F31" s="118">
        <f aca="true" t="shared" si="1" ref="F31:F57">G31/E31</f>
        <v>3570</v>
      </c>
      <c r="G31" s="113">
        <v>3570</v>
      </c>
    </row>
    <row r="32" spans="1:7" ht="17.25" customHeight="1">
      <c r="A32" s="129">
        <v>28</v>
      </c>
      <c r="B32" s="125"/>
      <c r="C32" s="90" t="s">
        <v>181</v>
      </c>
      <c r="D32" s="91" t="s">
        <v>142</v>
      </c>
      <c r="E32" s="91">
        <v>2</v>
      </c>
      <c r="F32" s="118">
        <f t="shared" si="1"/>
        <v>1260</v>
      </c>
      <c r="G32" s="113">
        <v>2520</v>
      </c>
    </row>
    <row r="33" spans="1:7" ht="15.75" customHeight="1">
      <c r="A33" s="129">
        <v>29</v>
      </c>
      <c r="B33" s="125"/>
      <c r="C33" s="90" t="s">
        <v>182</v>
      </c>
      <c r="D33" s="91" t="s">
        <v>142</v>
      </c>
      <c r="E33" s="91">
        <v>1</v>
      </c>
      <c r="F33" s="118">
        <f t="shared" si="1"/>
        <v>1155</v>
      </c>
      <c r="G33" s="113">
        <f>1746.15-591.15</f>
        <v>1155</v>
      </c>
    </row>
    <row r="34" spans="1:7" ht="17.25" customHeight="1">
      <c r="A34" s="129">
        <v>30</v>
      </c>
      <c r="B34" s="125"/>
      <c r="C34" s="90" t="s">
        <v>183</v>
      </c>
      <c r="D34" s="91" t="s">
        <v>142</v>
      </c>
      <c r="E34" s="91">
        <v>1</v>
      </c>
      <c r="F34" s="118">
        <f t="shared" si="1"/>
        <v>1260</v>
      </c>
      <c r="G34" s="113">
        <v>1260</v>
      </c>
    </row>
    <row r="35" spans="1:7" ht="18" customHeight="1" thickBot="1">
      <c r="A35" s="130">
        <v>31</v>
      </c>
      <c r="B35" s="126"/>
      <c r="C35" s="94" t="s">
        <v>184</v>
      </c>
      <c r="D35" s="95" t="s">
        <v>142</v>
      </c>
      <c r="E35" s="95">
        <v>1</v>
      </c>
      <c r="F35" s="119">
        <f t="shared" si="1"/>
        <v>3150</v>
      </c>
      <c r="G35" s="114">
        <v>3150</v>
      </c>
    </row>
    <row r="36" spans="1:7" ht="16.5" customHeight="1">
      <c r="A36" s="128">
        <v>32</v>
      </c>
      <c r="B36" s="124"/>
      <c r="C36" s="108" t="s">
        <v>166</v>
      </c>
      <c r="D36" s="109" t="s">
        <v>144</v>
      </c>
      <c r="E36" s="109">
        <v>10</v>
      </c>
      <c r="F36" s="117">
        <f t="shared" si="1"/>
        <v>43.05</v>
      </c>
      <c r="G36" s="112">
        <v>430.5</v>
      </c>
    </row>
    <row r="37" spans="1:7" ht="15" customHeight="1">
      <c r="A37" s="129">
        <v>33</v>
      </c>
      <c r="B37" s="125"/>
      <c r="C37" s="90" t="s">
        <v>167</v>
      </c>
      <c r="D37" s="91" t="s">
        <v>168</v>
      </c>
      <c r="E37" s="91">
        <v>50</v>
      </c>
      <c r="F37" s="118">
        <f t="shared" si="1"/>
        <v>8.4</v>
      </c>
      <c r="G37" s="113">
        <v>420</v>
      </c>
    </row>
    <row r="38" spans="1:7" ht="16.5" customHeight="1">
      <c r="A38" s="129">
        <v>34</v>
      </c>
      <c r="B38" s="125"/>
      <c r="C38" s="90" t="s">
        <v>169</v>
      </c>
      <c r="D38" s="91" t="s">
        <v>142</v>
      </c>
      <c r="E38" s="91">
        <v>1</v>
      </c>
      <c r="F38" s="118">
        <f t="shared" si="1"/>
        <v>78.75</v>
      </c>
      <c r="G38" s="113">
        <v>78.75</v>
      </c>
    </row>
    <row r="39" spans="1:7" ht="15" customHeight="1">
      <c r="A39" s="129">
        <v>35</v>
      </c>
      <c r="B39" s="125"/>
      <c r="C39" s="90" t="s">
        <v>170</v>
      </c>
      <c r="D39" s="91" t="s">
        <v>142</v>
      </c>
      <c r="E39" s="91">
        <v>3</v>
      </c>
      <c r="F39" s="118">
        <f t="shared" si="1"/>
        <v>68.25</v>
      </c>
      <c r="G39" s="113">
        <v>204.75</v>
      </c>
    </row>
    <row r="40" spans="1:7" ht="16.5" customHeight="1">
      <c r="A40" s="129">
        <v>37</v>
      </c>
      <c r="B40" s="125"/>
      <c r="C40" s="90" t="s">
        <v>172</v>
      </c>
      <c r="D40" s="91" t="s">
        <v>142</v>
      </c>
      <c r="E40" s="91">
        <v>2</v>
      </c>
      <c r="F40" s="118">
        <f t="shared" si="1"/>
        <v>77.75</v>
      </c>
      <c r="G40" s="113">
        <f>189-33.5</f>
        <v>155.5</v>
      </c>
    </row>
    <row r="41" spans="1:7" ht="16.5" customHeight="1">
      <c r="A41" s="129">
        <v>38</v>
      </c>
      <c r="B41" s="125"/>
      <c r="C41" s="90" t="s">
        <v>173</v>
      </c>
      <c r="D41" s="91" t="s">
        <v>142</v>
      </c>
      <c r="E41" s="91">
        <v>5</v>
      </c>
      <c r="F41" s="118">
        <f t="shared" si="1"/>
        <v>11.55</v>
      </c>
      <c r="G41" s="113">
        <v>57.75</v>
      </c>
    </row>
    <row r="42" spans="1:7" ht="16.5" customHeight="1">
      <c r="A42" s="129">
        <v>40</v>
      </c>
      <c r="B42" s="125"/>
      <c r="C42" s="90" t="s">
        <v>175</v>
      </c>
      <c r="D42" s="91" t="s">
        <v>168</v>
      </c>
      <c r="E42" s="91">
        <v>12</v>
      </c>
      <c r="F42" s="118">
        <f t="shared" si="1"/>
        <v>29.400000000000002</v>
      </c>
      <c r="G42" s="113">
        <v>352.8</v>
      </c>
    </row>
    <row r="43" spans="1:7" ht="15.75" customHeight="1" thickBot="1">
      <c r="A43" s="130">
        <v>41</v>
      </c>
      <c r="B43" s="126"/>
      <c r="C43" s="94" t="s">
        <v>176</v>
      </c>
      <c r="D43" s="95" t="s">
        <v>177</v>
      </c>
      <c r="E43" s="95">
        <v>14</v>
      </c>
      <c r="F43" s="119">
        <f t="shared" si="1"/>
        <v>39.9</v>
      </c>
      <c r="G43" s="114">
        <v>558.6</v>
      </c>
    </row>
    <row r="44" spans="1:7" ht="17.25" customHeight="1">
      <c r="A44" s="128">
        <v>42</v>
      </c>
      <c r="B44" s="124"/>
      <c r="C44" s="108" t="s">
        <v>178</v>
      </c>
      <c r="D44" s="109" t="s">
        <v>177</v>
      </c>
      <c r="E44" s="109">
        <v>12</v>
      </c>
      <c r="F44" s="117">
        <f t="shared" si="1"/>
        <v>31.5</v>
      </c>
      <c r="G44" s="112">
        <v>378</v>
      </c>
    </row>
    <row r="45" spans="1:7" ht="17.25" customHeight="1">
      <c r="A45" s="129">
        <v>43</v>
      </c>
      <c r="B45" s="125"/>
      <c r="C45" s="89" t="s">
        <v>185</v>
      </c>
      <c r="D45" s="96" t="s">
        <v>177</v>
      </c>
      <c r="E45" s="96">
        <v>2</v>
      </c>
      <c r="F45" s="118">
        <f t="shared" si="1"/>
        <v>1050</v>
      </c>
      <c r="G45" s="113">
        <v>2100</v>
      </c>
    </row>
    <row r="46" spans="1:7" ht="18" customHeight="1">
      <c r="A46" s="129">
        <v>44</v>
      </c>
      <c r="B46" s="125"/>
      <c r="C46" s="89" t="s">
        <v>186</v>
      </c>
      <c r="D46" s="96" t="s">
        <v>187</v>
      </c>
      <c r="E46" s="96">
        <v>1</v>
      </c>
      <c r="F46" s="118">
        <f t="shared" si="1"/>
        <v>1680</v>
      </c>
      <c r="G46" s="113">
        <v>1680</v>
      </c>
    </row>
    <row r="47" spans="1:7" ht="18" customHeight="1">
      <c r="A47" s="129">
        <v>45</v>
      </c>
      <c r="B47" s="125"/>
      <c r="C47" s="89" t="s">
        <v>188</v>
      </c>
      <c r="D47" s="96" t="s">
        <v>187</v>
      </c>
      <c r="E47" s="96">
        <v>1</v>
      </c>
      <c r="F47" s="118">
        <f t="shared" si="1"/>
        <v>546</v>
      </c>
      <c r="G47" s="113">
        <v>546</v>
      </c>
    </row>
    <row r="48" spans="1:7" ht="16.5" customHeight="1">
      <c r="A48" s="129">
        <v>46</v>
      </c>
      <c r="B48" s="125"/>
      <c r="C48" s="89" t="s">
        <v>189</v>
      </c>
      <c r="D48" s="96" t="s">
        <v>142</v>
      </c>
      <c r="E48" s="96">
        <v>1</v>
      </c>
      <c r="F48" s="118">
        <f t="shared" si="1"/>
        <v>525</v>
      </c>
      <c r="G48" s="113">
        <v>525</v>
      </c>
    </row>
    <row r="49" spans="1:7" ht="16.5" customHeight="1">
      <c r="A49" s="129">
        <v>47</v>
      </c>
      <c r="B49" s="125"/>
      <c r="C49" s="90" t="s">
        <v>190</v>
      </c>
      <c r="D49" s="91" t="s">
        <v>177</v>
      </c>
      <c r="E49" s="91">
        <v>2</v>
      </c>
      <c r="F49" s="118">
        <f t="shared" si="1"/>
        <v>388.5</v>
      </c>
      <c r="G49" s="113">
        <v>777</v>
      </c>
    </row>
    <row r="50" spans="1:7" ht="16.5" customHeight="1" thickBot="1">
      <c r="A50" s="130">
        <v>48</v>
      </c>
      <c r="B50" s="126"/>
      <c r="C50" s="94" t="s">
        <v>191</v>
      </c>
      <c r="D50" s="95" t="s">
        <v>142</v>
      </c>
      <c r="E50" s="95">
        <v>6</v>
      </c>
      <c r="F50" s="119">
        <f t="shared" si="1"/>
        <v>367.5</v>
      </c>
      <c r="G50" s="114">
        <v>2205</v>
      </c>
    </row>
    <row r="51" spans="1:7" ht="16.5" customHeight="1">
      <c r="A51" s="131">
        <v>49</v>
      </c>
      <c r="B51" s="127"/>
      <c r="C51" s="92" t="s">
        <v>192</v>
      </c>
      <c r="D51" s="93" t="s">
        <v>142</v>
      </c>
      <c r="E51" s="93">
        <v>20</v>
      </c>
      <c r="F51" s="120">
        <f t="shared" si="1"/>
        <v>15.75</v>
      </c>
      <c r="G51" s="115">
        <v>315</v>
      </c>
    </row>
    <row r="52" spans="1:7" ht="16.5" customHeight="1">
      <c r="A52" s="129">
        <v>50</v>
      </c>
      <c r="B52" s="125"/>
      <c r="C52" s="90" t="s">
        <v>193</v>
      </c>
      <c r="D52" s="91" t="s">
        <v>142</v>
      </c>
      <c r="E52" s="91">
        <v>10</v>
      </c>
      <c r="F52" s="118">
        <f t="shared" si="1"/>
        <v>52.2</v>
      </c>
      <c r="G52" s="113">
        <f>1050-528</f>
        <v>522</v>
      </c>
    </row>
    <row r="53" spans="1:7" ht="16.5" customHeight="1">
      <c r="A53" s="129">
        <v>51</v>
      </c>
      <c r="B53" s="125"/>
      <c r="C53" s="90" t="s">
        <v>194</v>
      </c>
      <c r="D53" s="91" t="s">
        <v>142</v>
      </c>
      <c r="E53" s="91">
        <v>10</v>
      </c>
      <c r="F53" s="118">
        <f t="shared" si="1"/>
        <v>12.6</v>
      </c>
      <c r="G53" s="113">
        <v>126</v>
      </c>
    </row>
    <row r="54" spans="1:7" ht="16.5" customHeight="1">
      <c r="A54" s="129">
        <v>52</v>
      </c>
      <c r="B54" s="125"/>
      <c r="C54" s="90" t="s">
        <v>195</v>
      </c>
      <c r="D54" s="91" t="s">
        <v>142</v>
      </c>
      <c r="E54" s="91">
        <v>15</v>
      </c>
      <c r="F54" s="118">
        <f t="shared" si="1"/>
        <v>47.25</v>
      </c>
      <c r="G54" s="113">
        <v>708.75</v>
      </c>
    </row>
    <row r="55" spans="1:7" ht="16.5" customHeight="1">
      <c r="A55" s="129">
        <v>53</v>
      </c>
      <c r="B55" s="125"/>
      <c r="C55" s="90" t="s">
        <v>196</v>
      </c>
      <c r="D55" s="91" t="s">
        <v>142</v>
      </c>
      <c r="E55" s="91">
        <v>6</v>
      </c>
      <c r="F55" s="118">
        <f t="shared" si="1"/>
        <v>46.620000000000005</v>
      </c>
      <c r="G55" s="113">
        <v>279.72</v>
      </c>
    </row>
    <row r="56" spans="1:7" ht="16.5" customHeight="1">
      <c r="A56" s="129">
        <v>54</v>
      </c>
      <c r="B56" s="125"/>
      <c r="C56" s="90" t="s">
        <v>197</v>
      </c>
      <c r="D56" s="91" t="s">
        <v>142</v>
      </c>
      <c r="E56" s="91">
        <v>15</v>
      </c>
      <c r="F56" s="118">
        <f t="shared" si="1"/>
        <v>42</v>
      </c>
      <c r="G56" s="113">
        <v>630</v>
      </c>
    </row>
    <row r="57" spans="1:7" ht="16.5" customHeight="1" thickBot="1">
      <c r="A57" s="130">
        <v>55</v>
      </c>
      <c r="B57" s="126"/>
      <c r="C57" s="94" t="s">
        <v>198</v>
      </c>
      <c r="D57" s="95" t="s">
        <v>144</v>
      </c>
      <c r="E57" s="95">
        <v>5</v>
      </c>
      <c r="F57" s="118">
        <f t="shared" si="1"/>
        <v>42.468</v>
      </c>
      <c r="G57" s="114">
        <v>212.34</v>
      </c>
    </row>
    <row r="58" spans="1:8" ht="16.5" customHeight="1" thickBot="1">
      <c r="A58" s="17"/>
      <c r="B58" s="49"/>
      <c r="C58" s="48" t="s">
        <v>28</v>
      </c>
      <c r="D58" s="48"/>
      <c r="E58" s="97"/>
      <c r="F58" s="98"/>
      <c r="G58" s="116">
        <f>SUM(G7:G57)</f>
        <v>44088</v>
      </c>
      <c r="H58" s="80"/>
    </row>
    <row r="59" spans="1:9" ht="19.5" customHeight="1" thickBot="1">
      <c r="A59" s="277" t="s">
        <v>29</v>
      </c>
      <c r="B59" s="278"/>
      <c r="C59" s="279"/>
      <c r="D59" s="246"/>
      <c r="E59" s="97"/>
      <c r="F59" s="99"/>
      <c r="G59" s="116">
        <f>G58</f>
        <v>44088</v>
      </c>
      <c r="I59" s="149"/>
    </row>
    <row r="60" spans="1:9" ht="19.5" customHeight="1">
      <c r="A60" s="67"/>
      <c r="B60" s="247"/>
      <c r="C60" s="247"/>
      <c r="D60" s="247"/>
      <c r="E60" s="68"/>
      <c r="F60" s="249"/>
      <c r="G60" s="248"/>
      <c r="I60" s="149"/>
    </row>
    <row r="61" spans="1:9" ht="15.75">
      <c r="A61" s="276" t="s">
        <v>309</v>
      </c>
      <c r="B61" s="276"/>
      <c r="C61" s="276"/>
      <c r="D61" s="2" t="s">
        <v>310</v>
      </c>
      <c r="E61" s="250"/>
      <c r="F61" s="274" t="s">
        <v>311</v>
      </c>
      <c r="G61" s="274"/>
      <c r="I61" s="3"/>
    </row>
    <row r="62" spans="4:9" ht="12.75">
      <c r="D62" s="252" t="s">
        <v>3</v>
      </c>
      <c r="E62" s="253"/>
      <c r="F62" s="273" t="s">
        <v>291</v>
      </c>
      <c r="G62" s="273"/>
      <c r="I62" s="3"/>
    </row>
    <row r="64" ht="12.75">
      <c r="G64" s="3"/>
    </row>
  </sheetData>
  <sheetProtection/>
  <mergeCells count="11">
    <mergeCell ref="F62:G62"/>
    <mergeCell ref="F61:G61"/>
    <mergeCell ref="C6:G6"/>
    <mergeCell ref="A61:C61"/>
    <mergeCell ref="A59:C59"/>
    <mergeCell ref="A1:G1"/>
    <mergeCell ref="A2:G2"/>
    <mergeCell ref="A3:G3"/>
    <mergeCell ref="A4:G4"/>
    <mergeCell ref="B5:C5"/>
    <mergeCell ref="A6:B6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zoomScale="90" zoomScaleNormal="90" zoomScalePageLayoutView="0" workbookViewId="0" topLeftCell="A1">
      <selection activeCell="I16" sqref="I16"/>
    </sheetView>
  </sheetViews>
  <sheetFormatPr defaultColWidth="9.00390625" defaultRowHeight="12.75"/>
  <cols>
    <col min="1" max="1" width="6.875" style="0" customWidth="1"/>
    <col min="2" max="2" width="15.25390625" style="0" hidden="1" customWidth="1"/>
    <col min="3" max="3" width="56.875" style="0" customWidth="1"/>
    <col min="4" max="4" width="16.375" style="0" customWidth="1"/>
    <col min="5" max="5" width="17.125" style="0" customWidth="1"/>
    <col min="6" max="6" width="20.625" style="0" customWidth="1"/>
    <col min="8" max="8" width="13.625" style="0" bestFit="1" customWidth="1"/>
  </cols>
  <sheetData>
    <row r="1" spans="1:6" ht="18.75">
      <c r="A1" s="265" t="s">
        <v>64</v>
      </c>
      <c r="B1" s="266"/>
      <c r="C1" s="266"/>
      <c r="D1" s="266"/>
      <c r="E1" s="266"/>
      <c r="F1" s="266"/>
    </row>
    <row r="2" spans="1:6" ht="18.75">
      <c r="A2" s="265" t="s">
        <v>35</v>
      </c>
      <c r="B2" s="266"/>
      <c r="C2" s="266"/>
      <c r="D2" s="266"/>
      <c r="E2" s="266"/>
      <c r="F2" s="266"/>
    </row>
    <row r="3" spans="1:6" ht="18.75">
      <c r="A3" s="29"/>
      <c r="B3" s="23"/>
      <c r="C3" s="23"/>
      <c r="D3" s="23"/>
      <c r="E3" s="23"/>
      <c r="F3" s="23"/>
    </row>
    <row r="4" spans="1:6" ht="18.75">
      <c r="A4" s="29"/>
      <c r="B4" s="23"/>
      <c r="C4" s="23"/>
      <c r="D4" s="23"/>
      <c r="E4" s="23"/>
      <c r="F4" s="23"/>
    </row>
    <row r="5" spans="1:6" ht="18.75">
      <c r="A5" s="267" t="s">
        <v>100</v>
      </c>
      <c r="B5" s="267"/>
      <c r="C5" s="267"/>
      <c r="D5" s="267"/>
      <c r="E5" s="267"/>
      <c r="F5" s="267"/>
    </row>
    <row r="6" spans="1:6" ht="18.75">
      <c r="A6" s="267" t="s">
        <v>31</v>
      </c>
      <c r="B6" s="268"/>
      <c r="C6" s="268"/>
      <c r="D6" s="268"/>
      <c r="E6" s="268"/>
      <c r="F6" s="268"/>
    </row>
    <row r="7" spans="1:2" ht="16.5" thickBot="1">
      <c r="A7" s="4"/>
      <c r="B7" s="4"/>
    </row>
    <row r="8" spans="1:6" ht="25.5" customHeight="1" thickBot="1">
      <c r="A8" s="17" t="s">
        <v>23</v>
      </c>
      <c r="B8" s="269" t="s">
        <v>24</v>
      </c>
      <c r="C8" s="270"/>
      <c r="D8" s="14" t="s">
        <v>25</v>
      </c>
      <c r="E8" s="14" t="s">
        <v>26</v>
      </c>
      <c r="F8" s="14" t="s">
        <v>27</v>
      </c>
    </row>
    <row r="9" spans="1:6" ht="30.75" customHeight="1" thickBot="1">
      <c r="A9" s="271"/>
      <c r="B9" s="272"/>
      <c r="C9" s="269" t="s">
        <v>221</v>
      </c>
      <c r="D9" s="275"/>
      <c r="E9" s="275"/>
      <c r="F9" s="270"/>
    </row>
    <row r="10" spans="1:6" ht="30.75" customHeight="1" thickBot="1">
      <c r="A10" s="17">
        <v>1</v>
      </c>
      <c r="B10" s="284" t="s">
        <v>199</v>
      </c>
      <c r="C10" s="285"/>
      <c r="D10" s="15">
        <v>1</v>
      </c>
      <c r="E10" s="16">
        <v>5845</v>
      </c>
      <c r="F10" s="86">
        <f>D10*E10</f>
        <v>5845</v>
      </c>
    </row>
    <row r="11" spans="1:6" ht="24.75" customHeight="1" thickBot="1">
      <c r="A11" s="17"/>
      <c r="B11" s="12"/>
      <c r="C11" s="48" t="s">
        <v>28</v>
      </c>
      <c r="D11" s="15"/>
      <c r="E11" s="16"/>
      <c r="F11" s="86">
        <f>F10</f>
        <v>5845</v>
      </c>
    </row>
    <row r="12" spans="1:6" ht="26.25" customHeight="1" thickBot="1">
      <c r="A12" s="271"/>
      <c r="B12" s="272"/>
      <c r="C12" s="269" t="s">
        <v>222</v>
      </c>
      <c r="D12" s="275"/>
      <c r="E12" s="275"/>
      <c r="F12" s="270"/>
    </row>
    <row r="13" spans="1:6" ht="41.25" customHeight="1" thickBot="1">
      <c r="A13" s="11">
        <v>1</v>
      </c>
      <c r="B13" s="11"/>
      <c r="C13" s="20" t="s">
        <v>135</v>
      </c>
      <c r="D13" s="202">
        <v>315</v>
      </c>
      <c r="E13" s="202">
        <f>F13/D13</f>
        <v>200</v>
      </c>
      <c r="F13" s="87">
        <v>63000</v>
      </c>
    </row>
    <row r="14" spans="1:8" ht="30.75" customHeight="1" thickBot="1">
      <c r="A14" s="277" t="s">
        <v>28</v>
      </c>
      <c r="B14" s="283"/>
      <c r="C14" s="282"/>
      <c r="D14" s="9"/>
      <c r="E14" s="9"/>
      <c r="F14" s="66">
        <f>F13</f>
        <v>63000</v>
      </c>
      <c r="H14" s="3"/>
    </row>
    <row r="15" spans="1:6" ht="36.75" customHeight="1" thickBot="1">
      <c r="A15" s="18"/>
      <c r="B15" s="277" t="s">
        <v>29</v>
      </c>
      <c r="C15" s="282"/>
      <c r="D15" s="15"/>
      <c r="E15" s="15"/>
      <c r="F15" s="86">
        <f>F11+F14</f>
        <v>68845</v>
      </c>
    </row>
    <row r="16" spans="1:6" ht="15.75">
      <c r="A16" s="4"/>
      <c r="B16" s="4"/>
      <c r="F16" s="19"/>
    </row>
    <row r="17" spans="1:2" ht="15.75">
      <c r="A17" s="4"/>
      <c r="B17" s="4"/>
    </row>
    <row r="19" spans="1:6" ht="15.75">
      <c r="A19" s="276" t="s">
        <v>261</v>
      </c>
      <c r="B19" s="276"/>
      <c r="C19" s="276"/>
      <c r="D19" s="2"/>
      <c r="E19" s="280" t="s">
        <v>311</v>
      </c>
      <c r="F19" s="280"/>
    </row>
    <row r="20" spans="1:7" ht="15.75">
      <c r="A20" s="189"/>
      <c r="B20" s="189"/>
      <c r="C20" s="190" t="s">
        <v>262</v>
      </c>
      <c r="D20" s="191"/>
      <c r="E20" s="281" t="s">
        <v>263</v>
      </c>
      <c r="F20" s="281"/>
      <c r="G20" s="281"/>
    </row>
  </sheetData>
  <sheetProtection/>
  <mergeCells count="15">
    <mergeCell ref="A19:C19"/>
    <mergeCell ref="E19:F19"/>
    <mergeCell ref="E20:G20"/>
    <mergeCell ref="B15:C15"/>
    <mergeCell ref="A5:F5"/>
    <mergeCell ref="A12:B12"/>
    <mergeCell ref="C12:F12"/>
    <mergeCell ref="A14:C14"/>
    <mergeCell ref="B10:C10"/>
    <mergeCell ref="A1:F1"/>
    <mergeCell ref="A2:F2"/>
    <mergeCell ref="A6:F6"/>
    <mergeCell ref="B8:C8"/>
    <mergeCell ref="A9:B9"/>
    <mergeCell ref="C9:F9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7.00390625" style="0" customWidth="1"/>
    <col min="2" max="2" width="15.25390625" style="0" hidden="1" customWidth="1"/>
    <col min="3" max="3" width="68.75390625" style="0" customWidth="1"/>
    <col min="4" max="4" width="13.00390625" style="0" customWidth="1"/>
    <col min="5" max="5" width="15.625" style="0" customWidth="1"/>
    <col min="6" max="6" width="20.625" style="0" customWidth="1"/>
    <col min="8" max="8" width="13.625" style="0" bestFit="1" customWidth="1"/>
    <col min="9" max="9" width="9.375" style="0" bestFit="1" customWidth="1"/>
  </cols>
  <sheetData>
    <row r="1" spans="1:7" ht="12.75">
      <c r="A1" s="286" t="s">
        <v>64</v>
      </c>
      <c r="B1" s="286"/>
      <c r="C1" s="286"/>
      <c r="D1" s="286"/>
      <c r="E1" s="286"/>
      <c r="F1" s="286"/>
      <c r="G1" s="52"/>
    </row>
    <row r="2" spans="1:7" ht="12.75">
      <c r="A2" s="286" t="s">
        <v>35</v>
      </c>
      <c r="B2" s="286"/>
      <c r="C2" s="286"/>
      <c r="D2" s="286"/>
      <c r="E2" s="286"/>
      <c r="F2" s="286"/>
      <c r="G2" s="52"/>
    </row>
    <row r="3" spans="1:7" ht="12.75">
      <c r="A3" s="50"/>
      <c r="B3" s="50"/>
      <c r="C3" s="50"/>
      <c r="D3" s="50"/>
      <c r="E3" s="50"/>
      <c r="F3" s="50"/>
      <c r="G3" s="52"/>
    </row>
    <row r="4" spans="1:7" ht="15.75">
      <c r="A4" s="287" t="s">
        <v>100</v>
      </c>
      <c r="B4" s="287"/>
      <c r="C4" s="287"/>
      <c r="D4" s="287"/>
      <c r="E4" s="287"/>
      <c r="F4" s="287"/>
      <c r="G4" s="52"/>
    </row>
    <row r="5" spans="1:7" ht="12.75">
      <c r="A5" s="111"/>
      <c r="B5" s="111"/>
      <c r="C5" s="111"/>
      <c r="D5" s="111"/>
      <c r="E5" s="111"/>
      <c r="F5" s="111"/>
      <c r="G5" s="52"/>
    </row>
    <row r="6" spans="1:7" ht="15.75">
      <c r="A6" s="287" t="s">
        <v>81</v>
      </c>
      <c r="B6" s="292"/>
      <c r="C6" s="292"/>
      <c r="D6" s="292"/>
      <c r="E6" s="292"/>
      <c r="F6" s="292"/>
      <c r="G6" s="52"/>
    </row>
    <row r="7" spans="1:7" ht="16.5" thickBot="1">
      <c r="A7" s="4"/>
      <c r="B7" s="4"/>
      <c r="C7" s="52"/>
      <c r="D7" s="52"/>
      <c r="E7" s="52"/>
      <c r="F7" s="52"/>
      <c r="G7" s="52"/>
    </row>
    <row r="8" spans="1:7" ht="27.75" customHeight="1" thickBot="1">
      <c r="A8" s="11" t="s">
        <v>23</v>
      </c>
      <c r="B8" s="271" t="s">
        <v>24</v>
      </c>
      <c r="C8" s="272"/>
      <c r="D8" s="39" t="s">
        <v>25</v>
      </c>
      <c r="E8" s="39" t="s">
        <v>26</v>
      </c>
      <c r="F8" s="39" t="s">
        <v>27</v>
      </c>
      <c r="G8" s="52"/>
    </row>
    <row r="9" spans="1:7" ht="29.25" customHeight="1" thickBot="1">
      <c r="A9" s="271"/>
      <c r="B9" s="272"/>
      <c r="C9" s="271" t="s">
        <v>221</v>
      </c>
      <c r="D9" s="291"/>
      <c r="E9" s="291"/>
      <c r="F9" s="272"/>
      <c r="G9" s="52"/>
    </row>
    <row r="10" spans="1:7" ht="30" customHeight="1" thickBot="1">
      <c r="A10" s="198">
        <v>1</v>
      </c>
      <c r="B10" s="293" t="s">
        <v>128</v>
      </c>
      <c r="C10" s="294"/>
      <c r="D10" s="199">
        <v>12</v>
      </c>
      <c r="E10" s="200">
        <v>198.5</v>
      </c>
      <c r="F10" s="200">
        <f>D10*E10</f>
        <v>2382</v>
      </c>
      <c r="G10" s="52"/>
    </row>
    <row r="11" spans="1:7" ht="33" customHeight="1" thickBot="1">
      <c r="A11" s="198">
        <v>2</v>
      </c>
      <c r="B11" s="185"/>
      <c r="C11" s="186" t="s">
        <v>129</v>
      </c>
      <c r="D11" s="199">
        <v>1</v>
      </c>
      <c r="E11" s="200">
        <v>1150</v>
      </c>
      <c r="F11" s="200">
        <f>E11</f>
        <v>1150</v>
      </c>
      <c r="G11" s="52"/>
    </row>
    <row r="12" spans="1:8" ht="22.5" customHeight="1" thickBot="1">
      <c r="A12" s="288" t="s">
        <v>28</v>
      </c>
      <c r="B12" s="289"/>
      <c r="C12" s="290"/>
      <c r="D12" s="43"/>
      <c r="E12" s="43"/>
      <c r="F12" s="195">
        <f>SUM(F10:F11)</f>
        <v>3532</v>
      </c>
      <c r="G12" s="52"/>
      <c r="H12" s="3"/>
    </row>
    <row r="13" spans="1:8" ht="36" customHeight="1" thickBot="1">
      <c r="A13" s="295"/>
      <c r="B13" s="296"/>
      <c r="C13" s="271" t="s">
        <v>220</v>
      </c>
      <c r="D13" s="291"/>
      <c r="E13" s="291"/>
      <c r="F13" s="272"/>
      <c r="G13" s="52"/>
      <c r="H13" s="3"/>
    </row>
    <row r="14" spans="1:8" ht="45" customHeight="1" thickBot="1">
      <c r="A14" s="83">
        <v>1</v>
      </c>
      <c r="B14" s="64"/>
      <c r="C14" s="184" t="s">
        <v>271</v>
      </c>
      <c r="D14" s="45">
        <v>10</v>
      </c>
      <c r="E14" s="84">
        <v>500</v>
      </c>
      <c r="F14" s="200">
        <v>5000</v>
      </c>
      <c r="G14" s="52"/>
      <c r="H14" s="3"/>
    </row>
    <row r="15" spans="1:8" ht="33.75" customHeight="1" thickBot="1">
      <c r="A15" s="288" t="s">
        <v>28</v>
      </c>
      <c r="B15" s="289"/>
      <c r="C15" s="290"/>
      <c r="D15" s="43"/>
      <c r="E15" s="43"/>
      <c r="F15" s="195">
        <f>F14</f>
        <v>5000</v>
      </c>
      <c r="G15" s="52"/>
      <c r="H15" s="3"/>
    </row>
    <row r="16" spans="1:7" ht="22.5" customHeight="1" thickBot="1">
      <c r="A16" s="295"/>
      <c r="B16" s="296"/>
      <c r="C16" s="271" t="s">
        <v>222</v>
      </c>
      <c r="D16" s="291"/>
      <c r="E16" s="291"/>
      <c r="F16" s="272"/>
      <c r="G16" s="52"/>
    </row>
    <row r="17" spans="1:7" ht="27" customHeight="1" thickBot="1">
      <c r="A17" s="83">
        <v>1</v>
      </c>
      <c r="B17" s="64"/>
      <c r="C17" s="184" t="s">
        <v>130</v>
      </c>
      <c r="D17" s="45">
        <v>12</v>
      </c>
      <c r="E17" s="84">
        <v>2000</v>
      </c>
      <c r="F17" s="81">
        <v>24500</v>
      </c>
      <c r="G17" s="52"/>
    </row>
    <row r="18" spans="1:7" ht="39.75" customHeight="1" thickBot="1">
      <c r="A18" s="83">
        <v>2</v>
      </c>
      <c r="B18" s="64"/>
      <c r="C18" s="184" t="s">
        <v>131</v>
      </c>
      <c r="D18" s="45">
        <v>18</v>
      </c>
      <c r="E18" s="81">
        <f>F18/D18</f>
        <v>305.55555555555554</v>
      </c>
      <c r="F18" s="65">
        <v>5500</v>
      </c>
      <c r="G18" s="52"/>
    </row>
    <row r="19" spans="1:7" ht="34.5" customHeight="1" thickBot="1">
      <c r="A19" s="45">
        <v>3</v>
      </c>
      <c r="B19" s="44"/>
      <c r="C19" s="201" t="s">
        <v>270</v>
      </c>
      <c r="D19" s="45">
        <v>12</v>
      </c>
      <c r="E19" s="81">
        <f>F19/D19</f>
        <v>2525.3333333333335</v>
      </c>
      <c r="F19" s="65">
        <v>30304</v>
      </c>
      <c r="G19" s="52"/>
    </row>
    <row r="20" spans="1:7" ht="51" customHeight="1" thickBot="1">
      <c r="A20" s="83">
        <v>4</v>
      </c>
      <c r="B20" s="44"/>
      <c r="C20" s="194" t="s">
        <v>134</v>
      </c>
      <c r="D20" s="43">
        <v>4</v>
      </c>
      <c r="E20" s="81">
        <f>F20/D20</f>
        <v>3375</v>
      </c>
      <c r="F20" s="65">
        <v>13500</v>
      </c>
      <c r="G20" s="52"/>
    </row>
    <row r="21" spans="1:7" ht="33" customHeight="1" thickBot="1">
      <c r="A21" s="288" t="s">
        <v>28</v>
      </c>
      <c r="B21" s="289"/>
      <c r="C21" s="290"/>
      <c r="D21" s="43"/>
      <c r="E21" s="43"/>
      <c r="F21" s="66">
        <f>SUM(F17:F20)</f>
        <v>73804</v>
      </c>
      <c r="G21" s="52"/>
    </row>
    <row r="22" spans="1:7" ht="29.25" customHeight="1" thickBot="1">
      <c r="A22" s="288" t="s">
        <v>29</v>
      </c>
      <c r="B22" s="289"/>
      <c r="C22" s="290"/>
      <c r="D22" s="43"/>
      <c r="E22" s="43"/>
      <c r="F22" s="66">
        <f>F12+F15+F21</f>
        <v>82336</v>
      </c>
      <c r="G22" s="52"/>
    </row>
    <row r="23" spans="1:7" ht="15.75">
      <c r="A23" s="4"/>
      <c r="B23" s="4"/>
      <c r="C23" s="52"/>
      <c r="D23" s="52"/>
      <c r="E23" s="52"/>
      <c r="F23" s="192"/>
      <c r="G23" s="52"/>
    </row>
    <row r="24" spans="1:7" ht="12.75">
      <c r="A24" s="52"/>
      <c r="B24" s="52"/>
      <c r="C24" s="52"/>
      <c r="D24" s="52"/>
      <c r="E24" s="52"/>
      <c r="F24" s="52"/>
      <c r="G24" s="52"/>
    </row>
    <row r="25" spans="1:7" ht="15.75">
      <c r="A25" s="276" t="s">
        <v>261</v>
      </c>
      <c r="B25" s="276"/>
      <c r="C25" s="276"/>
      <c r="D25" s="2"/>
      <c r="E25" s="280" t="s">
        <v>311</v>
      </c>
      <c r="F25" s="280"/>
      <c r="G25" s="52"/>
    </row>
    <row r="26" spans="1:7" ht="15.75">
      <c r="A26" s="189"/>
      <c r="B26" s="189"/>
      <c r="C26" s="190" t="s">
        <v>262</v>
      </c>
      <c r="D26" s="191"/>
      <c r="E26" s="281" t="s">
        <v>263</v>
      </c>
      <c r="F26" s="281"/>
      <c r="G26" s="281"/>
    </row>
  </sheetData>
  <sheetProtection/>
  <mergeCells count="19">
    <mergeCell ref="A25:C25"/>
    <mergeCell ref="E25:F25"/>
    <mergeCell ref="E26:G26"/>
    <mergeCell ref="C16:F16"/>
    <mergeCell ref="A13:B13"/>
    <mergeCell ref="A21:C21"/>
    <mergeCell ref="A22:C22"/>
    <mergeCell ref="A16:B16"/>
    <mergeCell ref="C13:F13"/>
    <mergeCell ref="A15:C15"/>
    <mergeCell ref="A1:F1"/>
    <mergeCell ref="A2:F2"/>
    <mergeCell ref="A4:F4"/>
    <mergeCell ref="B8:C8"/>
    <mergeCell ref="A9:B9"/>
    <mergeCell ref="A12:C12"/>
    <mergeCell ref="C9:F9"/>
    <mergeCell ref="A6:F6"/>
    <mergeCell ref="B10:C10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zoomScalePageLayoutView="0" workbookViewId="0" topLeftCell="A7">
      <selection activeCell="I22" sqref="I22"/>
    </sheetView>
  </sheetViews>
  <sheetFormatPr defaultColWidth="9.00390625" defaultRowHeight="12.75"/>
  <cols>
    <col min="1" max="1" width="7.00390625" style="0" customWidth="1"/>
    <col min="2" max="2" width="15.25390625" style="0" hidden="1" customWidth="1"/>
    <col min="3" max="3" width="59.625" style="0" customWidth="1"/>
    <col min="4" max="4" width="15.625" style="0" customWidth="1"/>
    <col min="5" max="5" width="19.875" style="0" customWidth="1"/>
    <col min="6" max="6" width="20.625" style="0" customWidth="1"/>
    <col min="8" max="8" width="13.625" style="0" bestFit="1" customWidth="1"/>
    <col min="9" max="9" width="9.375" style="0" bestFit="1" customWidth="1"/>
  </cols>
  <sheetData>
    <row r="1" spans="1:6" ht="12.75">
      <c r="A1" s="286" t="s">
        <v>64</v>
      </c>
      <c r="B1" s="286"/>
      <c r="C1" s="286"/>
      <c r="D1" s="286"/>
      <c r="E1" s="286"/>
      <c r="F1" s="286"/>
    </row>
    <row r="2" spans="1:6" ht="12.75">
      <c r="A2" s="286" t="s">
        <v>35</v>
      </c>
      <c r="B2" s="286"/>
      <c r="C2" s="286"/>
      <c r="D2" s="286"/>
      <c r="E2" s="286"/>
      <c r="F2" s="286"/>
    </row>
    <row r="3" spans="1:6" ht="12.75">
      <c r="A3" s="50"/>
      <c r="B3" s="50"/>
      <c r="C3" s="50"/>
      <c r="D3" s="50"/>
      <c r="E3" s="50"/>
      <c r="F3" s="50"/>
    </row>
    <row r="4" spans="1:6" ht="15.75">
      <c r="A4" s="287" t="s">
        <v>100</v>
      </c>
      <c r="B4" s="287"/>
      <c r="C4" s="287"/>
      <c r="D4" s="287"/>
      <c r="E4" s="287"/>
      <c r="F4" s="287"/>
    </row>
    <row r="5" spans="1:6" ht="15.75">
      <c r="A5" s="287" t="s">
        <v>33</v>
      </c>
      <c r="B5" s="292"/>
      <c r="C5" s="292"/>
      <c r="D5" s="292"/>
      <c r="E5" s="292"/>
      <c r="F5" s="292"/>
    </row>
    <row r="6" spans="1:6" ht="16.5" thickBot="1">
      <c r="A6" s="4"/>
      <c r="B6" s="4"/>
      <c r="C6" s="52"/>
      <c r="D6" s="52"/>
      <c r="E6" s="52"/>
      <c r="F6" s="52"/>
    </row>
    <row r="7" spans="1:6" ht="31.5" customHeight="1" thickBot="1">
      <c r="A7" s="196" t="s">
        <v>23</v>
      </c>
      <c r="B7" s="297" t="s">
        <v>24</v>
      </c>
      <c r="C7" s="298"/>
      <c r="D7" s="197" t="s">
        <v>25</v>
      </c>
      <c r="E7" s="197" t="s">
        <v>26</v>
      </c>
      <c r="F7" s="197" t="s">
        <v>27</v>
      </c>
    </row>
    <row r="8" spans="1:6" ht="30" customHeight="1" thickBot="1">
      <c r="A8" s="295"/>
      <c r="B8" s="296"/>
      <c r="C8" s="271" t="s">
        <v>221</v>
      </c>
      <c r="D8" s="291"/>
      <c r="E8" s="291"/>
      <c r="F8" s="272"/>
    </row>
    <row r="9" spans="1:6" ht="18.75" customHeight="1" thickBot="1">
      <c r="A9" s="45">
        <v>1</v>
      </c>
      <c r="B9" s="299" t="s">
        <v>119</v>
      </c>
      <c r="C9" s="300"/>
      <c r="D9" s="9">
        <v>12</v>
      </c>
      <c r="E9" s="65">
        <v>7056</v>
      </c>
      <c r="F9" s="65">
        <f>D9*E9</f>
        <v>84672</v>
      </c>
    </row>
    <row r="10" spans="1:9" ht="18.75" customHeight="1" thickBot="1">
      <c r="A10" s="45">
        <v>2</v>
      </c>
      <c r="B10" s="181"/>
      <c r="C10" s="182" t="s">
        <v>120</v>
      </c>
      <c r="D10" s="9">
        <v>12</v>
      </c>
      <c r="E10" s="65">
        <v>125</v>
      </c>
      <c r="F10" s="65">
        <f>D10*E10</f>
        <v>1500</v>
      </c>
      <c r="I10">
        <v>6924.54</v>
      </c>
    </row>
    <row r="11" spans="1:6" ht="18" customHeight="1" thickBot="1">
      <c r="A11" s="45">
        <v>3</v>
      </c>
      <c r="B11" s="181"/>
      <c r="C11" s="182" t="s">
        <v>121</v>
      </c>
      <c r="D11" s="9">
        <v>6</v>
      </c>
      <c r="E11" s="65">
        <v>735</v>
      </c>
      <c r="F11" s="65">
        <v>4410</v>
      </c>
    </row>
    <row r="12" spans="1:9" ht="18.75" customHeight="1" thickBot="1">
      <c r="A12" s="45">
        <v>4</v>
      </c>
      <c r="B12" s="181"/>
      <c r="C12" s="182" t="s">
        <v>122</v>
      </c>
      <c r="D12" s="9">
        <v>12</v>
      </c>
      <c r="E12" s="65">
        <f>F12/D12</f>
        <v>787.5</v>
      </c>
      <c r="F12" s="65">
        <v>9450</v>
      </c>
      <c r="I12" s="3"/>
    </row>
    <row r="13" spans="1:6" ht="18.75" customHeight="1" thickBot="1">
      <c r="A13" s="45">
        <v>5</v>
      </c>
      <c r="B13" s="181"/>
      <c r="C13" s="182" t="s">
        <v>126</v>
      </c>
      <c r="D13" s="9">
        <v>12</v>
      </c>
      <c r="E13" s="65">
        <v>469.16</v>
      </c>
      <c r="F13" s="65">
        <v>5630</v>
      </c>
    </row>
    <row r="14" spans="1:6" ht="18.75" customHeight="1" thickBot="1">
      <c r="A14" s="45">
        <v>6</v>
      </c>
      <c r="B14" s="181"/>
      <c r="C14" s="182" t="s">
        <v>123</v>
      </c>
      <c r="D14" s="9">
        <v>12</v>
      </c>
      <c r="E14" s="65">
        <v>1316.41</v>
      </c>
      <c r="F14" s="65">
        <v>15797</v>
      </c>
    </row>
    <row r="15" spans="1:6" ht="18.75" customHeight="1" thickBot="1">
      <c r="A15" s="45">
        <v>7</v>
      </c>
      <c r="B15" s="181"/>
      <c r="C15" s="182" t="s">
        <v>124</v>
      </c>
      <c r="D15" s="9">
        <v>12</v>
      </c>
      <c r="E15" s="65">
        <f>F15/D15</f>
        <v>1312.5</v>
      </c>
      <c r="F15" s="65">
        <v>15750</v>
      </c>
    </row>
    <row r="16" spans="1:6" ht="18.75" customHeight="1" thickBot="1">
      <c r="A16" s="45">
        <v>8</v>
      </c>
      <c r="B16" s="181"/>
      <c r="C16" s="182" t="s">
        <v>229</v>
      </c>
      <c r="D16" s="9">
        <v>12</v>
      </c>
      <c r="E16" s="65">
        <v>1071</v>
      </c>
      <c r="F16" s="65">
        <v>12852</v>
      </c>
    </row>
    <row r="17" spans="1:6" ht="26.25" customHeight="1" thickBot="1">
      <c r="A17" s="45">
        <v>9</v>
      </c>
      <c r="B17" s="181"/>
      <c r="C17" s="182" t="s">
        <v>125</v>
      </c>
      <c r="D17" s="9">
        <v>12</v>
      </c>
      <c r="E17" s="65">
        <f>F17/D17</f>
        <v>376.45250000000004</v>
      </c>
      <c r="F17" s="65">
        <f>4518.33-0.9</f>
        <v>4517.43</v>
      </c>
    </row>
    <row r="18" spans="1:6" ht="32.25" customHeight="1" thickBot="1">
      <c r="A18" s="45">
        <v>10</v>
      </c>
      <c r="B18" s="183"/>
      <c r="C18" s="184" t="s">
        <v>264</v>
      </c>
      <c r="D18" s="9">
        <v>2</v>
      </c>
      <c r="E18" s="65">
        <v>6720</v>
      </c>
      <c r="F18" s="65">
        <f>D18*E18</f>
        <v>13440</v>
      </c>
    </row>
    <row r="19" spans="1:6" ht="45.75" customHeight="1" thickBot="1">
      <c r="A19" s="45">
        <v>11</v>
      </c>
      <c r="B19" s="183"/>
      <c r="C19" s="184" t="s">
        <v>265</v>
      </c>
      <c r="D19" s="9">
        <v>1</v>
      </c>
      <c r="E19" s="65">
        <v>1050</v>
      </c>
      <c r="F19" s="65">
        <f>E19</f>
        <v>1050</v>
      </c>
    </row>
    <row r="20" spans="1:6" ht="45" customHeight="1" thickBot="1">
      <c r="A20" s="45">
        <v>12</v>
      </c>
      <c r="B20" s="183"/>
      <c r="C20" s="184" t="s">
        <v>266</v>
      </c>
      <c r="D20" s="9">
        <v>2</v>
      </c>
      <c r="E20" s="65">
        <v>1253.59</v>
      </c>
      <c r="F20" s="65">
        <f>D20*E20</f>
        <v>2507.18</v>
      </c>
    </row>
    <row r="21" spans="1:6" ht="44.25" customHeight="1" thickBot="1">
      <c r="A21" s="45">
        <v>13</v>
      </c>
      <c r="B21" s="183"/>
      <c r="C21" s="184" t="s">
        <v>269</v>
      </c>
      <c r="D21" s="9">
        <v>1</v>
      </c>
      <c r="E21" s="65">
        <v>119.17</v>
      </c>
      <c r="F21" s="65">
        <f>E21</f>
        <v>119.17</v>
      </c>
    </row>
    <row r="22" spans="1:9" ht="44.25" customHeight="1" thickBot="1">
      <c r="A22" s="45">
        <v>14</v>
      </c>
      <c r="B22" s="183"/>
      <c r="C22" s="193" t="s">
        <v>267</v>
      </c>
      <c r="D22" s="9">
        <v>4</v>
      </c>
      <c r="E22" s="65">
        <v>446.83</v>
      </c>
      <c r="F22" s="65">
        <f>D22*E22</f>
        <v>1787.32</v>
      </c>
      <c r="H22" s="3"/>
      <c r="I22" s="3"/>
    </row>
    <row r="23" spans="1:6" ht="40.5" customHeight="1" thickBot="1">
      <c r="A23" s="45">
        <v>15</v>
      </c>
      <c r="B23" s="183"/>
      <c r="C23" s="194" t="s">
        <v>268</v>
      </c>
      <c r="D23" s="42">
        <v>1</v>
      </c>
      <c r="E23" s="10">
        <v>1026.9</v>
      </c>
      <c r="F23" s="65">
        <f>E23/D23</f>
        <v>1026.9</v>
      </c>
    </row>
    <row r="24" spans="1:9" ht="26.25" customHeight="1" thickBot="1">
      <c r="A24" s="288" t="s">
        <v>28</v>
      </c>
      <c r="B24" s="289"/>
      <c r="C24" s="290"/>
      <c r="D24" s="9"/>
      <c r="E24" s="9"/>
      <c r="F24" s="66">
        <f>SUM(F9:F23)</f>
        <v>174509</v>
      </c>
      <c r="H24" s="3"/>
      <c r="I24" s="149"/>
    </row>
    <row r="25" spans="1:6" ht="25.5" customHeight="1" thickBot="1">
      <c r="A25" s="295"/>
      <c r="B25" s="296"/>
      <c r="C25" s="271" t="s">
        <v>222</v>
      </c>
      <c r="D25" s="291"/>
      <c r="E25" s="291"/>
      <c r="F25" s="272"/>
    </row>
    <row r="26" spans="1:6" ht="23.25" customHeight="1" thickBot="1">
      <c r="A26" s="63">
        <v>1</v>
      </c>
      <c r="B26" s="64"/>
      <c r="C26" s="187" t="s">
        <v>127</v>
      </c>
      <c r="D26" s="45">
        <v>12</v>
      </c>
      <c r="E26" s="84">
        <f>F26/D26</f>
        <v>1083.3333333333333</v>
      </c>
      <c r="F26" s="65">
        <v>13000</v>
      </c>
    </row>
    <row r="27" spans="1:6" ht="18.75" customHeight="1" thickBot="1">
      <c r="A27" s="288" t="s">
        <v>28</v>
      </c>
      <c r="B27" s="289"/>
      <c r="C27" s="290"/>
      <c r="D27" s="43"/>
      <c r="E27" s="43"/>
      <c r="F27" s="66">
        <f>F26</f>
        <v>13000</v>
      </c>
    </row>
    <row r="28" spans="1:6" ht="28.5" customHeight="1" thickBot="1">
      <c r="A28" s="288" t="s">
        <v>29</v>
      </c>
      <c r="B28" s="289"/>
      <c r="C28" s="290"/>
      <c r="D28" s="43"/>
      <c r="E28" s="43"/>
      <c r="F28" s="66">
        <f>F24+F27</f>
        <v>187509</v>
      </c>
    </row>
    <row r="29" spans="1:6" ht="15.75">
      <c r="A29" s="4"/>
      <c r="B29" s="4"/>
      <c r="C29" s="52"/>
      <c r="D29" s="52"/>
      <c r="E29" s="52"/>
      <c r="F29" s="192"/>
    </row>
    <row r="30" spans="1:2" ht="16.5" customHeight="1">
      <c r="A30" s="4"/>
      <c r="B30" s="4"/>
    </row>
    <row r="31" spans="1:6" ht="15.75">
      <c r="A31" s="276" t="s">
        <v>261</v>
      </c>
      <c r="B31" s="276"/>
      <c r="C31" s="276"/>
      <c r="D31" s="2"/>
      <c r="E31" s="280" t="s">
        <v>311</v>
      </c>
      <c r="F31" s="280"/>
    </row>
    <row r="32" spans="1:7" ht="15.75">
      <c r="A32" s="189"/>
      <c r="B32" s="189"/>
      <c r="C32" s="190" t="s">
        <v>262</v>
      </c>
      <c r="D32" s="191"/>
      <c r="E32" s="281" t="s">
        <v>312</v>
      </c>
      <c r="F32" s="281"/>
      <c r="G32" s="281"/>
    </row>
  </sheetData>
  <sheetProtection/>
  <mergeCells count="16">
    <mergeCell ref="A31:C31"/>
    <mergeCell ref="E31:F31"/>
    <mergeCell ref="E32:G32"/>
    <mergeCell ref="B9:C9"/>
    <mergeCell ref="A24:C24"/>
    <mergeCell ref="A25:B25"/>
    <mergeCell ref="C25:F25"/>
    <mergeCell ref="A27:C27"/>
    <mergeCell ref="A28:C28"/>
    <mergeCell ref="A1:F1"/>
    <mergeCell ref="A2:F2"/>
    <mergeCell ref="A5:F5"/>
    <mergeCell ref="B7:C7"/>
    <mergeCell ref="A8:B8"/>
    <mergeCell ref="C8:F8"/>
    <mergeCell ref="A4:F4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tabSelected="1" zoomScale="90" zoomScaleNormal="90" zoomScalePageLayoutView="0" workbookViewId="0" topLeftCell="A10">
      <selection activeCell="E15" sqref="E15"/>
    </sheetView>
  </sheetViews>
  <sheetFormatPr defaultColWidth="9.00390625" defaultRowHeight="12.75"/>
  <cols>
    <col min="1" max="1" width="6.875" style="0" customWidth="1"/>
    <col min="2" max="2" width="15.25390625" style="0" hidden="1" customWidth="1"/>
    <col min="3" max="3" width="68.375" style="0" customWidth="1"/>
    <col min="4" max="4" width="12.875" style="0" customWidth="1"/>
    <col min="5" max="5" width="14.25390625" style="0" customWidth="1"/>
    <col min="6" max="6" width="20.625" style="0" customWidth="1"/>
    <col min="8" max="8" width="13.625" style="0" bestFit="1" customWidth="1"/>
  </cols>
  <sheetData>
    <row r="1" spans="1:6" ht="18.75">
      <c r="A1" s="265" t="s">
        <v>64</v>
      </c>
      <c r="B1" s="265"/>
      <c r="C1" s="265"/>
      <c r="D1" s="265"/>
      <c r="E1" s="265"/>
      <c r="F1" s="265"/>
    </row>
    <row r="2" spans="1:6" ht="18.75">
      <c r="A2" s="265" t="s">
        <v>35</v>
      </c>
      <c r="B2" s="265"/>
      <c r="C2" s="265"/>
      <c r="D2" s="265"/>
      <c r="E2" s="265"/>
      <c r="F2" s="265"/>
    </row>
    <row r="3" spans="1:6" ht="19.5" customHeight="1">
      <c r="A3" s="29"/>
      <c r="B3" s="29"/>
      <c r="C3" s="29"/>
      <c r="D3" s="29"/>
      <c r="E3" s="29"/>
      <c r="F3" s="29"/>
    </row>
    <row r="4" spans="1:6" ht="18.75">
      <c r="A4" s="267" t="s">
        <v>100</v>
      </c>
      <c r="B4" s="267"/>
      <c r="C4" s="267"/>
      <c r="D4" s="267"/>
      <c r="E4" s="267"/>
      <c r="F4" s="267"/>
    </row>
    <row r="5" spans="1:6" ht="18.75">
      <c r="A5" s="267" t="s">
        <v>99</v>
      </c>
      <c r="B5" s="306"/>
      <c r="C5" s="306"/>
      <c r="D5" s="306"/>
      <c r="E5" s="306"/>
      <c r="F5" s="306"/>
    </row>
    <row r="6" spans="1:6" ht="23.25" customHeight="1" thickBot="1">
      <c r="A6" s="4"/>
      <c r="B6" s="4"/>
      <c r="C6" s="52"/>
      <c r="D6" s="52"/>
      <c r="E6" s="52"/>
      <c r="F6" s="52"/>
    </row>
    <row r="7" spans="1:6" ht="28.5" customHeight="1" thickBot="1">
      <c r="A7" s="11" t="s">
        <v>23</v>
      </c>
      <c r="B7" s="271" t="s">
        <v>24</v>
      </c>
      <c r="C7" s="272"/>
      <c r="D7" s="39" t="s">
        <v>25</v>
      </c>
      <c r="E7" s="39" t="s">
        <v>26</v>
      </c>
      <c r="F7" s="39" t="s">
        <v>27</v>
      </c>
    </row>
    <row r="8" spans="1:6" ht="29.25" customHeight="1" thickBot="1">
      <c r="A8" s="271"/>
      <c r="B8" s="272"/>
      <c r="C8" s="271" t="s">
        <v>223</v>
      </c>
      <c r="D8" s="291"/>
      <c r="E8" s="291"/>
      <c r="F8" s="272"/>
    </row>
    <row r="9" spans="1:6" ht="32.25" customHeight="1" thickBot="1">
      <c r="A9" s="11">
        <v>1</v>
      </c>
      <c r="B9" s="304" t="s">
        <v>117</v>
      </c>
      <c r="C9" s="305"/>
      <c r="D9" s="9">
        <v>1</v>
      </c>
      <c r="E9" s="65">
        <v>203610</v>
      </c>
      <c r="F9" s="66">
        <v>203610</v>
      </c>
    </row>
    <row r="10" spans="1:6" ht="33.75" customHeight="1" thickBot="1">
      <c r="A10" s="288" t="s">
        <v>28</v>
      </c>
      <c r="B10" s="289"/>
      <c r="C10" s="290"/>
      <c r="D10" s="43"/>
      <c r="E10" s="43"/>
      <c r="F10" s="82">
        <f>SUM(F8:F9)</f>
        <v>203610</v>
      </c>
    </row>
    <row r="11" spans="1:6" ht="22.5" customHeight="1" thickBot="1">
      <c r="A11" s="271"/>
      <c r="B11" s="272"/>
      <c r="C11" s="271" t="s">
        <v>224</v>
      </c>
      <c r="D11" s="291"/>
      <c r="E11" s="291"/>
      <c r="F11" s="272"/>
    </row>
    <row r="12" spans="1:6" ht="29.25" customHeight="1" thickBot="1">
      <c r="A12" s="11">
        <v>1</v>
      </c>
      <c r="B12" s="304" t="s">
        <v>118</v>
      </c>
      <c r="C12" s="305"/>
      <c r="D12" s="9">
        <v>1</v>
      </c>
      <c r="E12" s="65">
        <v>994.15</v>
      </c>
      <c r="F12" s="66">
        <f>E12</f>
        <v>994.15</v>
      </c>
    </row>
    <row r="13" spans="1:6" ht="21.75" customHeight="1" thickBot="1">
      <c r="A13" s="288" t="s">
        <v>28</v>
      </c>
      <c r="B13" s="289"/>
      <c r="C13" s="290"/>
      <c r="D13" s="43"/>
      <c r="E13" s="43"/>
      <c r="F13" s="82">
        <f>SUM(F11:F12)</f>
        <v>994.15</v>
      </c>
    </row>
    <row r="14" spans="1:6" ht="21.75" customHeight="1" thickBot="1">
      <c r="A14" s="257"/>
      <c r="B14" s="258"/>
      <c r="C14" s="271" t="s">
        <v>333</v>
      </c>
      <c r="D14" s="291"/>
      <c r="E14" s="291"/>
      <c r="F14" s="272"/>
    </row>
    <row r="15" spans="1:6" ht="30" customHeight="1" thickBot="1">
      <c r="A15" s="356">
        <v>1</v>
      </c>
      <c r="B15" s="258"/>
      <c r="C15" s="20" t="s">
        <v>336</v>
      </c>
      <c r="D15" s="45">
        <v>1</v>
      </c>
      <c r="E15" s="45">
        <v>205.85</v>
      </c>
      <c r="F15" s="259">
        <v>205.85</v>
      </c>
    </row>
    <row r="16" spans="1:6" ht="21.75" customHeight="1" thickBot="1">
      <c r="A16" s="288" t="s">
        <v>28</v>
      </c>
      <c r="B16" s="289"/>
      <c r="C16" s="290"/>
      <c r="D16" s="45"/>
      <c r="E16" s="45"/>
      <c r="F16" s="82">
        <f>SUM(F15)</f>
        <v>205.85</v>
      </c>
    </row>
    <row r="17" spans="1:6" ht="33.75" customHeight="1" thickBot="1">
      <c r="A17" s="271"/>
      <c r="B17" s="272"/>
      <c r="C17" s="271" t="s">
        <v>225</v>
      </c>
      <c r="D17" s="291"/>
      <c r="E17" s="291"/>
      <c r="F17" s="272"/>
    </row>
    <row r="18" spans="1:6" ht="37.5" customHeight="1" thickBot="1">
      <c r="A18" s="11">
        <v>1</v>
      </c>
      <c r="B18" s="304" t="s">
        <v>246</v>
      </c>
      <c r="C18" s="305"/>
      <c r="D18" s="9">
        <v>1</v>
      </c>
      <c r="E18" s="65">
        <f>F18</f>
        <v>5000</v>
      </c>
      <c r="F18" s="66">
        <v>5000</v>
      </c>
    </row>
    <row r="19" spans="1:6" ht="26.25" customHeight="1" thickBot="1">
      <c r="A19" s="59">
        <v>2</v>
      </c>
      <c r="B19" s="49"/>
      <c r="C19" s="20" t="s">
        <v>248</v>
      </c>
      <c r="D19" s="9">
        <v>1</v>
      </c>
      <c r="E19" s="65">
        <f>F19</f>
        <v>3000</v>
      </c>
      <c r="F19" s="66">
        <v>3000</v>
      </c>
    </row>
    <row r="20" spans="1:6" ht="33" customHeight="1" thickBot="1">
      <c r="A20" s="11">
        <v>3</v>
      </c>
      <c r="B20" s="49"/>
      <c r="C20" s="20" t="s">
        <v>247</v>
      </c>
      <c r="D20" s="9">
        <v>1</v>
      </c>
      <c r="E20" s="65">
        <f>F20</f>
        <v>4500</v>
      </c>
      <c r="F20" s="66">
        <v>4500</v>
      </c>
    </row>
    <row r="21" spans="1:6" ht="47.25" customHeight="1" thickBot="1">
      <c r="A21" s="59">
        <v>4</v>
      </c>
      <c r="B21" s="49"/>
      <c r="C21" s="20" t="s">
        <v>249</v>
      </c>
      <c r="D21" s="9">
        <v>1</v>
      </c>
      <c r="E21" s="65">
        <f>F21</f>
        <v>500</v>
      </c>
      <c r="F21" s="66">
        <v>500</v>
      </c>
    </row>
    <row r="22" spans="1:6" ht="33.75" customHeight="1" thickBot="1">
      <c r="A22" s="288" t="s">
        <v>28</v>
      </c>
      <c r="B22" s="289"/>
      <c r="C22" s="290"/>
      <c r="D22" s="43"/>
      <c r="E22" s="43"/>
      <c r="F22" s="82">
        <f>SUM(F18:F21)</f>
        <v>13000</v>
      </c>
    </row>
    <row r="23" spans="1:6" ht="38.25" customHeight="1" thickBot="1">
      <c r="A23" s="301" t="s">
        <v>29</v>
      </c>
      <c r="B23" s="302"/>
      <c r="C23" s="303"/>
      <c r="D23" s="9"/>
      <c r="E23" s="9"/>
      <c r="F23" s="66">
        <f>F10+F13+F22+F16</f>
        <v>217810</v>
      </c>
    </row>
    <row r="24" spans="1:6" ht="12.75">
      <c r="A24" s="71"/>
      <c r="B24" s="71"/>
      <c r="C24" s="71"/>
      <c r="D24" s="72"/>
      <c r="E24" s="72"/>
      <c r="F24" s="73"/>
    </row>
    <row r="25" spans="1:6" ht="19.5" customHeight="1">
      <c r="A25" s="52"/>
      <c r="B25" s="52"/>
      <c r="C25" s="52"/>
      <c r="D25" s="52"/>
      <c r="E25" s="52"/>
      <c r="F25" s="52"/>
    </row>
    <row r="26" spans="1:6" ht="12.75">
      <c r="A26" s="52"/>
      <c r="B26" s="52"/>
      <c r="C26" s="52"/>
      <c r="D26" s="52"/>
      <c r="E26" s="52"/>
      <c r="F26" s="52"/>
    </row>
    <row r="27" spans="1:6" ht="15.75">
      <c r="A27" s="276" t="s">
        <v>261</v>
      </c>
      <c r="B27" s="276"/>
      <c r="C27" s="276"/>
      <c r="D27" s="2"/>
      <c r="E27" s="280" t="s">
        <v>334</v>
      </c>
      <c r="F27" s="280"/>
    </row>
    <row r="28" spans="1:7" ht="15.75" customHeight="1">
      <c r="A28" s="189"/>
      <c r="B28" s="189"/>
      <c r="C28" s="190" t="s">
        <v>262</v>
      </c>
      <c r="D28" s="191"/>
      <c r="E28" s="281" t="s">
        <v>313</v>
      </c>
      <c r="F28" s="281"/>
      <c r="G28" s="281"/>
    </row>
  </sheetData>
  <sheetProtection/>
  <mergeCells count="23">
    <mergeCell ref="A4:F4"/>
    <mergeCell ref="A10:C10"/>
    <mergeCell ref="B7:C7"/>
    <mergeCell ref="C11:F11"/>
    <mergeCell ref="B12:C12"/>
    <mergeCell ref="A1:F1"/>
    <mergeCell ref="A2:F2"/>
    <mergeCell ref="A5:F5"/>
    <mergeCell ref="A8:B8"/>
    <mergeCell ref="C8:F8"/>
    <mergeCell ref="A11:B11"/>
    <mergeCell ref="B9:C9"/>
    <mergeCell ref="E28:G28"/>
    <mergeCell ref="A27:C27"/>
    <mergeCell ref="E27:F27"/>
    <mergeCell ref="A13:C13"/>
    <mergeCell ref="A17:B17"/>
    <mergeCell ref="C17:F17"/>
    <mergeCell ref="C14:F14"/>
    <mergeCell ref="A16:C16"/>
    <mergeCell ref="A23:C23"/>
    <mergeCell ref="A22:C22"/>
    <mergeCell ref="B18:C18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="90" zoomScaleNormal="90" zoomScalePageLayoutView="0" workbookViewId="0" topLeftCell="A6">
      <selection activeCell="C16" sqref="C16:F16"/>
    </sheetView>
  </sheetViews>
  <sheetFormatPr defaultColWidth="9.00390625" defaultRowHeight="12.75"/>
  <cols>
    <col min="1" max="1" width="9.625" style="0" customWidth="1"/>
    <col min="2" max="2" width="15.25390625" style="0" hidden="1" customWidth="1"/>
    <col min="3" max="3" width="61.25390625" style="0" customWidth="1"/>
    <col min="4" max="4" width="14.125" style="0" customWidth="1"/>
    <col min="5" max="5" width="16.625" style="0" customWidth="1"/>
    <col min="6" max="6" width="20.625" style="0" customWidth="1"/>
    <col min="8" max="8" width="13.625" style="0" bestFit="1" customWidth="1"/>
  </cols>
  <sheetData>
    <row r="1" spans="1:6" ht="18.75">
      <c r="A1" s="265" t="s">
        <v>64</v>
      </c>
      <c r="B1" s="266"/>
      <c r="C1" s="266"/>
      <c r="D1" s="266"/>
      <c r="E1" s="266"/>
      <c r="F1" s="266"/>
    </row>
    <row r="2" spans="1:6" ht="18.75">
      <c r="A2" s="265" t="s">
        <v>35</v>
      </c>
      <c r="B2" s="266"/>
      <c r="C2" s="266"/>
      <c r="D2" s="266"/>
      <c r="E2" s="266"/>
      <c r="F2" s="266"/>
    </row>
    <row r="3" spans="1:6" ht="18.75">
      <c r="A3" s="29"/>
      <c r="B3" s="23"/>
      <c r="C3" s="23"/>
      <c r="D3" s="23"/>
      <c r="E3" s="23"/>
      <c r="F3" s="23"/>
    </row>
    <row r="4" spans="1:6" ht="18.75">
      <c r="A4" s="29"/>
      <c r="B4" s="23"/>
      <c r="C4" s="23"/>
      <c r="D4" s="23"/>
      <c r="E4" s="23"/>
      <c r="F4" s="23"/>
    </row>
    <row r="5" spans="1:6" ht="18.75">
      <c r="A5" s="267" t="s">
        <v>100</v>
      </c>
      <c r="B5" s="267"/>
      <c r="C5" s="267"/>
      <c r="D5" s="267"/>
      <c r="E5" s="267"/>
      <c r="F5" s="267"/>
    </row>
    <row r="6" spans="1:6" ht="18.75">
      <c r="A6" s="267" t="s">
        <v>32</v>
      </c>
      <c r="B6" s="268"/>
      <c r="C6" s="268"/>
      <c r="D6" s="268"/>
      <c r="E6" s="268"/>
      <c r="F6" s="268"/>
    </row>
    <row r="7" spans="1:2" ht="16.5" thickBot="1">
      <c r="A7" s="4"/>
      <c r="B7" s="4"/>
    </row>
    <row r="8" spans="1:6" ht="33" customHeight="1" thickBot="1">
      <c r="A8" s="17" t="s">
        <v>23</v>
      </c>
      <c r="B8" s="269" t="s">
        <v>24</v>
      </c>
      <c r="C8" s="270"/>
      <c r="D8" s="14" t="s">
        <v>25</v>
      </c>
      <c r="E8" s="14" t="s">
        <v>26</v>
      </c>
      <c r="F8" s="14" t="s">
        <v>27</v>
      </c>
    </row>
    <row r="9" spans="1:6" ht="25.5" customHeight="1" thickBot="1">
      <c r="A9" s="271"/>
      <c r="B9" s="272"/>
      <c r="C9" s="269" t="s">
        <v>272</v>
      </c>
      <c r="D9" s="275"/>
      <c r="E9" s="275"/>
      <c r="F9" s="270"/>
    </row>
    <row r="10" spans="1:6" ht="21.75" customHeight="1" thickBot="1">
      <c r="A10" s="17">
        <v>1</v>
      </c>
      <c r="B10" s="304" t="s">
        <v>105</v>
      </c>
      <c r="C10" s="305"/>
      <c r="D10" s="15">
        <v>2</v>
      </c>
      <c r="E10" s="16">
        <v>556.5</v>
      </c>
      <c r="F10" s="85">
        <v>1113</v>
      </c>
    </row>
    <row r="11" spans="1:6" ht="27.75" customHeight="1" thickBot="1">
      <c r="A11" s="17">
        <v>2</v>
      </c>
      <c r="B11" s="304" t="s">
        <v>106</v>
      </c>
      <c r="C11" s="305"/>
      <c r="D11" s="15">
        <v>8</v>
      </c>
      <c r="E11" s="16">
        <v>86</v>
      </c>
      <c r="F11" s="85">
        <f>D11*E11</f>
        <v>688</v>
      </c>
    </row>
    <row r="12" spans="1:6" ht="32.25" customHeight="1" thickBot="1">
      <c r="A12" s="277" t="s">
        <v>28</v>
      </c>
      <c r="B12" s="283"/>
      <c r="C12" s="282"/>
      <c r="D12" s="97"/>
      <c r="E12" s="97"/>
      <c r="F12" s="116">
        <f>SUM(F10:F11)</f>
        <v>1801</v>
      </c>
    </row>
    <row r="13" spans="1:6" ht="32.25" customHeight="1" thickBot="1">
      <c r="A13" s="271"/>
      <c r="B13" s="272"/>
      <c r="C13" s="269" t="s">
        <v>221</v>
      </c>
      <c r="D13" s="275"/>
      <c r="E13" s="275"/>
      <c r="F13" s="270"/>
    </row>
    <row r="14" spans="1:6" ht="32.25" customHeight="1" thickBot="1">
      <c r="A14" s="17">
        <v>1</v>
      </c>
      <c r="B14" s="304" t="s">
        <v>107</v>
      </c>
      <c r="C14" s="305"/>
      <c r="D14" s="15">
        <v>1</v>
      </c>
      <c r="E14" s="16">
        <v>3150</v>
      </c>
      <c r="F14" s="85">
        <f>D14*E14</f>
        <v>3150</v>
      </c>
    </row>
    <row r="15" spans="1:6" ht="32.25" customHeight="1" thickBot="1">
      <c r="A15" s="277" t="s">
        <v>28</v>
      </c>
      <c r="B15" s="283"/>
      <c r="C15" s="282"/>
      <c r="D15" s="15"/>
      <c r="E15" s="15"/>
      <c r="F15" s="86">
        <f>SUM(F14:F14)</f>
        <v>3150</v>
      </c>
    </row>
    <row r="16" spans="1:6" ht="32.25" customHeight="1" thickBot="1">
      <c r="A16" s="61"/>
      <c r="B16" s="62"/>
      <c r="C16" s="269" t="s">
        <v>220</v>
      </c>
      <c r="D16" s="275"/>
      <c r="E16" s="275"/>
      <c r="F16" s="270"/>
    </row>
    <row r="17" spans="1:6" ht="74.25" customHeight="1" thickBot="1">
      <c r="A17" s="60">
        <v>1</v>
      </c>
      <c r="B17" s="62"/>
      <c r="C17" s="20" t="s">
        <v>133</v>
      </c>
      <c r="D17" s="15">
        <v>17</v>
      </c>
      <c r="E17" s="85">
        <f>F17/D17</f>
        <v>558.8235294117648</v>
      </c>
      <c r="F17" s="86">
        <v>9500</v>
      </c>
    </row>
    <row r="18" spans="1:6" ht="31.5" customHeight="1" thickBot="1">
      <c r="A18" s="277" t="s">
        <v>28</v>
      </c>
      <c r="B18" s="283"/>
      <c r="C18" s="282"/>
      <c r="D18" s="15"/>
      <c r="E18" s="15"/>
      <c r="F18" s="86">
        <f>F17</f>
        <v>9500</v>
      </c>
    </row>
    <row r="19" spans="1:6" ht="23.25" customHeight="1" thickBot="1">
      <c r="A19" s="277" t="s">
        <v>29</v>
      </c>
      <c r="B19" s="283"/>
      <c r="C19" s="282"/>
      <c r="D19" s="15"/>
      <c r="E19" s="15"/>
      <c r="F19" s="86">
        <f>F12+F15+F18</f>
        <v>14451</v>
      </c>
    </row>
    <row r="22" spans="1:6" ht="15.75">
      <c r="A22" s="276" t="s">
        <v>261</v>
      </c>
      <c r="B22" s="276"/>
      <c r="C22" s="276"/>
      <c r="D22" s="2"/>
      <c r="E22" s="280" t="s">
        <v>311</v>
      </c>
      <c r="F22" s="280"/>
    </row>
    <row r="23" spans="1:7" ht="15.75" customHeight="1">
      <c r="A23" s="189"/>
      <c r="B23" s="189"/>
      <c r="C23" s="190" t="s">
        <v>262</v>
      </c>
      <c r="D23" s="191"/>
      <c r="E23" s="281" t="s">
        <v>313</v>
      </c>
      <c r="F23" s="281"/>
      <c r="G23" s="281"/>
    </row>
  </sheetData>
  <sheetProtection/>
  <mergeCells count="20">
    <mergeCell ref="C9:F9"/>
    <mergeCell ref="B10:C10"/>
    <mergeCell ref="A19:C19"/>
    <mergeCell ref="A12:C12"/>
    <mergeCell ref="A5:F5"/>
    <mergeCell ref="A15:C15"/>
    <mergeCell ref="A18:C18"/>
    <mergeCell ref="C16:F16"/>
    <mergeCell ref="A13:B13"/>
    <mergeCell ref="B11:C11"/>
    <mergeCell ref="E23:G23"/>
    <mergeCell ref="E22:F22"/>
    <mergeCell ref="A22:C22"/>
    <mergeCell ref="C13:F13"/>
    <mergeCell ref="B14:C14"/>
    <mergeCell ref="A1:F1"/>
    <mergeCell ref="A2:F2"/>
    <mergeCell ref="A6:F6"/>
    <mergeCell ref="B8:C8"/>
    <mergeCell ref="A9:B9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="90" zoomScaleNormal="90" zoomScalePageLayoutView="0" workbookViewId="0" topLeftCell="A2">
      <selection activeCell="E19" sqref="E19:G19"/>
    </sheetView>
  </sheetViews>
  <sheetFormatPr defaultColWidth="9.00390625" defaultRowHeight="12.75"/>
  <cols>
    <col min="1" max="1" width="9.625" style="0" customWidth="1"/>
    <col min="2" max="2" width="15.25390625" style="0" hidden="1" customWidth="1"/>
    <col min="3" max="3" width="65.25390625" style="0" customWidth="1"/>
    <col min="4" max="4" width="13.00390625" style="0" customWidth="1"/>
    <col min="5" max="5" width="15.25390625" style="0" customWidth="1"/>
    <col min="6" max="6" width="20.625" style="0" customWidth="1"/>
    <col min="8" max="8" width="13.625" style="0" bestFit="1" customWidth="1"/>
  </cols>
  <sheetData>
    <row r="1" spans="1:6" ht="18.75">
      <c r="A1" s="265" t="s">
        <v>64</v>
      </c>
      <c r="B1" s="266"/>
      <c r="C1" s="266"/>
      <c r="D1" s="266"/>
      <c r="E1" s="266"/>
      <c r="F1" s="266"/>
    </row>
    <row r="2" spans="1:6" ht="18.75">
      <c r="A2" s="265" t="s">
        <v>35</v>
      </c>
      <c r="B2" s="266"/>
      <c r="C2" s="266"/>
      <c r="D2" s="266"/>
      <c r="E2" s="266"/>
      <c r="F2" s="266"/>
    </row>
    <row r="3" spans="1:6" ht="18.75">
      <c r="A3" s="29"/>
      <c r="B3" s="23"/>
      <c r="C3" s="23"/>
      <c r="D3" s="23"/>
      <c r="E3" s="23"/>
      <c r="F3" s="23"/>
    </row>
    <row r="4" spans="1:6" ht="18.75">
      <c r="A4" s="29"/>
      <c r="B4" s="23"/>
      <c r="C4" s="23"/>
      <c r="D4" s="23"/>
      <c r="E4" s="23"/>
      <c r="F4" s="23"/>
    </row>
    <row r="5" spans="1:6" ht="18.75">
      <c r="A5" s="267" t="s">
        <v>100</v>
      </c>
      <c r="B5" s="267"/>
      <c r="C5" s="267"/>
      <c r="D5" s="267"/>
      <c r="E5" s="267"/>
      <c r="F5" s="267"/>
    </row>
    <row r="6" spans="1:6" ht="18.75">
      <c r="A6" s="267" t="s">
        <v>80</v>
      </c>
      <c r="B6" s="268"/>
      <c r="C6" s="268"/>
      <c r="D6" s="268"/>
      <c r="E6" s="268"/>
      <c r="F6" s="268"/>
    </row>
    <row r="7" spans="1:2" ht="16.5" thickBot="1">
      <c r="A7" s="4"/>
      <c r="B7" s="4"/>
    </row>
    <row r="8" spans="1:6" ht="44.25" customHeight="1" thickBot="1">
      <c r="A8" s="17" t="s">
        <v>23</v>
      </c>
      <c r="B8" s="269" t="s">
        <v>24</v>
      </c>
      <c r="C8" s="270"/>
      <c r="D8" s="14" t="s">
        <v>25</v>
      </c>
      <c r="E8" s="14" t="s">
        <v>26</v>
      </c>
      <c r="F8" s="14" t="s">
        <v>27</v>
      </c>
    </row>
    <row r="9" spans="1:6" ht="41.25" customHeight="1" thickBot="1">
      <c r="A9" s="271"/>
      <c r="B9" s="272"/>
      <c r="C9" s="269" t="s">
        <v>221</v>
      </c>
      <c r="D9" s="275"/>
      <c r="E9" s="275"/>
      <c r="F9" s="270"/>
    </row>
    <row r="10" spans="1:6" ht="36" customHeight="1" thickBot="1">
      <c r="A10" s="202">
        <v>1</v>
      </c>
      <c r="B10" s="304" t="s">
        <v>103</v>
      </c>
      <c r="C10" s="305"/>
      <c r="D10" s="15">
        <v>12</v>
      </c>
      <c r="E10" s="16">
        <f>F10/D10</f>
        <v>900.0225</v>
      </c>
      <c r="F10" s="85">
        <v>10800.27</v>
      </c>
    </row>
    <row r="11" spans="1:9" ht="29.25" customHeight="1" thickBot="1">
      <c r="A11" s="202">
        <v>2</v>
      </c>
      <c r="B11" s="304" t="s">
        <v>104</v>
      </c>
      <c r="C11" s="305"/>
      <c r="D11" s="15">
        <v>12</v>
      </c>
      <c r="E11" s="16">
        <v>5307.64</v>
      </c>
      <c r="F11" s="85">
        <v>63691.68</v>
      </c>
      <c r="H11" s="74">
        <v>20000</v>
      </c>
      <c r="I11" t="s">
        <v>253</v>
      </c>
    </row>
    <row r="12" spans="1:7" ht="44.25" customHeight="1" thickBot="1">
      <c r="A12" s="202">
        <v>3</v>
      </c>
      <c r="B12" s="304" t="s">
        <v>254</v>
      </c>
      <c r="C12" s="305"/>
      <c r="D12" s="15">
        <v>1</v>
      </c>
      <c r="E12" s="16">
        <v>852.41</v>
      </c>
      <c r="F12" s="146">
        <v>852.41</v>
      </c>
      <c r="G12" s="80"/>
    </row>
    <row r="13" spans="1:6" ht="54.75" customHeight="1" thickBot="1">
      <c r="A13" s="202">
        <v>4</v>
      </c>
      <c r="B13" s="304" t="s">
        <v>255</v>
      </c>
      <c r="C13" s="305"/>
      <c r="D13" s="15">
        <v>1</v>
      </c>
      <c r="E13" s="16">
        <v>5307.64</v>
      </c>
      <c r="F13" s="146">
        <v>5307.64</v>
      </c>
    </row>
    <row r="14" spans="1:6" ht="40.5" customHeight="1" thickBot="1">
      <c r="A14" s="277" t="s">
        <v>28</v>
      </c>
      <c r="B14" s="283"/>
      <c r="C14" s="282"/>
      <c r="D14" s="15"/>
      <c r="E14" s="15"/>
      <c r="F14" s="86">
        <f>SUM(F10:F13)</f>
        <v>80652</v>
      </c>
    </row>
    <row r="15" spans="1:6" ht="39" customHeight="1" thickBot="1">
      <c r="A15" s="277" t="s">
        <v>29</v>
      </c>
      <c r="B15" s="283"/>
      <c r="C15" s="282"/>
      <c r="D15" s="9"/>
      <c r="E15" s="9"/>
      <c r="F15" s="86">
        <f>F14</f>
        <v>80652</v>
      </c>
    </row>
    <row r="16" spans="1:6" ht="15.75">
      <c r="A16" s="67"/>
      <c r="B16" s="67"/>
      <c r="C16" s="67"/>
      <c r="D16" s="68"/>
      <c r="E16" s="68"/>
      <c r="F16" s="69"/>
    </row>
    <row r="18" spans="1:6" ht="15.75">
      <c r="A18" s="276" t="s">
        <v>261</v>
      </c>
      <c r="B18" s="276"/>
      <c r="C18" s="276"/>
      <c r="D18" s="2"/>
      <c r="E18" s="280" t="s">
        <v>311</v>
      </c>
      <c r="F18" s="280"/>
    </row>
    <row r="19" spans="1:7" ht="15.75" customHeight="1">
      <c r="A19" s="189"/>
      <c r="B19" s="189"/>
      <c r="C19" s="190" t="s">
        <v>262</v>
      </c>
      <c r="D19" s="191"/>
      <c r="E19" s="281" t="s">
        <v>314</v>
      </c>
      <c r="F19" s="281"/>
      <c r="G19" s="281"/>
    </row>
  </sheetData>
  <sheetProtection/>
  <mergeCells count="16">
    <mergeCell ref="A18:C18"/>
    <mergeCell ref="E18:F18"/>
    <mergeCell ref="E19:G19"/>
    <mergeCell ref="A15:C15"/>
    <mergeCell ref="B10:C10"/>
    <mergeCell ref="B11:C11"/>
    <mergeCell ref="B12:C12"/>
    <mergeCell ref="B13:C13"/>
    <mergeCell ref="A14:C14"/>
    <mergeCell ref="A5:F5"/>
    <mergeCell ref="A1:F1"/>
    <mergeCell ref="A2:F2"/>
    <mergeCell ref="A6:F6"/>
    <mergeCell ref="B8:C8"/>
    <mergeCell ref="A9:B9"/>
    <mergeCell ref="C9:F9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="90" zoomScaleNormal="90" zoomScalePageLayoutView="0" workbookViewId="0" topLeftCell="A4">
      <selection activeCell="C9" sqref="C9:F9"/>
    </sheetView>
  </sheetViews>
  <sheetFormatPr defaultColWidth="9.00390625" defaultRowHeight="12.75"/>
  <cols>
    <col min="1" max="1" width="9.625" style="0" customWidth="1"/>
    <col min="2" max="2" width="15.25390625" style="0" hidden="1" customWidth="1"/>
    <col min="3" max="3" width="60.25390625" style="0" customWidth="1"/>
    <col min="4" max="4" width="17.75390625" style="0" customWidth="1"/>
    <col min="5" max="5" width="13.875" style="0" customWidth="1"/>
    <col min="6" max="6" width="20.625" style="0" customWidth="1"/>
    <col min="8" max="8" width="13.625" style="0" bestFit="1" customWidth="1"/>
  </cols>
  <sheetData>
    <row r="1" spans="1:6" ht="18.75">
      <c r="A1" s="265" t="s">
        <v>64</v>
      </c>
      <c r="B1" s="266"/>
      <c r="C1" s="266"/>
      <c r="D1" s="266"/>
      <c r="E1" s="266"/>
      <c r="F1" s="266"/>
    </row>
    <row r="2" spans="1:6" ht="18.75">
      <c r="A2" s="265" t="s">
        <v>35</v>
      </c>
      <c r="B2" s="266"/>
      <c r="C2" s="266"/>
      <c r="D2" s="266"/>
      <c r="E2" s="266"/>
      <c r="F2" s="266"/>
    </row>
    <row r="3" spans="1:6" ht="18.75">
      <c r="A3" s="29"/>
      <c r="B3" s="23"/>
      <c r="C3" s="23"/>
      <c r="D3" s="23"/>
      <c r="E3" s="23"/>
      <c r="F3" s="23"/>
    </row>
    <row r="4" spans="1:6" ht="18.75">
      <c r="A4" s="29"/>
      <c r="B4" s="23"/>
      <c r="C4" s="23"/>
      <c r="D4" s="23"/>
      <c r="E4" s="23"/>
      <c r="F4" s="23"/>
    </row>
    <row r="5" spans="1:6" ht="18.75">
      <c r="A5" s="267" t="s">
        <v>100</v>
      </c>
      <c r="B5" s="267"/>
      <c r="C5" s="267"/>
      <c r="D5" s="267"/>
      <c r="E5" s="267"/>
      <c r="F5" s="267"/>
    </row>
    <row r="6" spans="1:6" ht="18.75">
      <c r="A6" s="267" t="s">
        <v>82</v>
      </c>
      <c r="B6" s="268"/>
      <c r="C6" s="268"/>
      <c r="D6" s="268"/>
      <c r="E6" s="268"/>
      <c r="F6" s="268"/>
    </row>
    <row r="7" spans="1:2" ht="16.5" thickBot="1">
      <c r="A7" s="4"/>
      <c r="B7" s="4"/>
    </row>
    <row r="8" spans="1:6" ht="45.75" customHeight="1" thickBot="1">
      <c r="A8" s="17" t="s">
        <v>23</v>
      </c>
      <c r="B8" s="269" t="s">
        <v>24</v>
      </c>
      <c r="C8" s="270"/>
      <c r="D8" s="14" t="s">
        <v>25</v>
      </c>
      <c r="E8" s="14" t="s">
        <v>26</v>
      </c>
      <c r="F8" s="14" t="s">
        <v>27</v>
      </c>
    </row>
    <row r="9" spans="1:6" ht="45.75" customHeight="1" thickBot="1">
      <c r="A9" s="271"/>
      <c r="B9" s="272"/>
      <c r="C9" s="269" t="s">
        <v>251</v>
      </c>
      <c r="D9" s="275"/>
      <c r="E9" s="275"/>
      <c r="F9" s="270"/>
    </row>
    <row r="10" spans="1:6" ht="69" customHeight="1" thickBot="1">
      <c r="A10" s="17">
        <v>1</v>
      </c>
      <c r="B10" s="21"/>
      <c r="C10" s="13" t="s">
        <v>101</v>
      </c>
      <c r="D10" s="15">
        <v>2</v>
      </c>
      <c r="E10" s="16">
        <v>2100</v>
      </c>
      <c r="F10" s="86">
        <f>E10*D10</f>
        <v>4200</v>
      </c>
    </row>
    <row r="11" spans="1:6" ht="34.5" customHeight="1" thickBot="1">
      <c r="A11" s="277" t="s">
        <v>28</v>
      </c>
      <c r="B11" s="283"/>
      <c r="C11" s="282"/>
      <c r="D11" s="15"/>
      <c r="E11" s="15"/>
      <c r="F11" s="86">
        <f>F10</f>
        <v>4200</v>
      </c>
    </row>
    <row r="12" spans="1:6" ht="42" customHeight="1" thickBot="1">
      <c r="A12" s="61"/>
      <c r="B12" s="62"/>
      <c r="C12" s="269" t="s">
        <v>252</v>
      </c>
      <c r="D12" s="275"/>
      <c r="E12" s="275"/>
      <c r="F12" s="270"/>
    </row>
    <row r="13" spans="1:6" ht="72.75" customHeight="1" thickBot="1">
      <c r="A13" s="60">
        <v>1</v>
      </c>
      <c r="B13" s="62"/>
      <c r="C13" s="20" t="s">
        <v>132</v>
      </c>
      <c r="D13" s="15" t="s">
        <v>332</v>
      </c>
      <c r="E13" s="15">
        <v>100</v>
      </c>
      <c r="F13" s="86">
        <v>2000</v>
      </c>
    </row>
    <row r="14" spans="1:6" ht="36.75" customHeight="1" thickBot="1">
      <c r="A14" s="61"/>
      <c r="B14" s="62"/>
      <c r="C14" s="70" t="s">
        <v>28</v>
      </c>
      <c r="D14" s="15"/>
      <c r="E14" s="15"/>
      <c r="F14" s="86">
        <f>F13</f>
        <v>2000</v>
      </c>
    </row>
    <row r="15" spans="1:6" ht="30.75" customHeight="1" thickBot="1">
      <c r="A15" s="277" t="s">
        <v>29</v>
      </c>
      <c r="B15" s="283"/>
      <c r="C15" s="282"/>
      <c r="D15" s="15"/>
      <c r="E15" s="15"/>
      <c r="F15" s="86">
        <f>F11+F13</f>
        <v>6200</v>
      </c>
    </row>
    <row r="16" spans="1:6" ht="15.75">
      <c r="A16" s="4"/>
      <c r="B16" s="4"/>
      <c r="F16" s="19"/>
    </row>
    <row r="17" spans="1:2" ht="15.75">
      <c r="A17" s="4"/>
      <c r="B17" s="4"/>
    </row>
    <row r="18" spans="1:6" ht="15.75">
      <c r="A18" s="276" t="s">
        <v>261</v>
      </c>
      <c r="B18" s="276"/>
      <c r="C18" s="276"/>
      <c r="D18" s="2"/>
      <c r="E18" s="280" t="s">
        <v>311</v>
      </c>
      <c r="F18" s="280"/>
    </row>
    <row r="19" spans="1:7" ht="15.75" customHeight="1">
      <c r="A19" s="189"/>
      <c r="B19" s="189"/>
      <c r="C19" s="190" t="s">
        <v>262</v>
      </c>
      <c r="D19" s="191"/>
      <c r="E19" s="281" t="s">
        <v>263</v>
      </c>
      <c r="F19" s="281"/>
      <c r="G19" s="281"/>
    </row>
  </sheetData>
  <sheetProtection/>
  <mergeCells count="13">
    <mergeCell ref="A18:C18"/>
    <mergeCell ref="E18:F18"/>
    <mergeCell ref="E19:G19"/>
    <mergeCell ref="A11:C11"/>
    <mergeCell ref="A15:C15"/>
    <mergeCell ref="A5:F5"/>
    <mergeCell ref="C12:F12"/>
    <mergeCell ref="A1:F1"/>
    <mergeCell ref="A2:F2"/>
    <mergeCell ref="A6:F6"/>
    <mergeCell ref="B8:C8"/>
    <mergeCell ref="A9:B9"/>
    <mergeCell ref="C9:F9"/>
  </mergeCells>
  <printOptions/>
  <pageMargins left="0.7480314960629921" right="0.7480314960629921" top="0.7874015748031497" bottom="0.6299212598425197" header="0.5118110236220472" footer="0.5118110236220472"/>
  <pageSetup horizontalDpi="200" verticalDpi="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2015-01-22T04:41:28Z</cp:lastPrinted>
  <dcterms:created xsi:type="dcterms:W3CDTF">2013-07-25T15:30:07Z</dcterms:created>
  <dcterms:modified xsi:type="dcterms:W3CDTF">2015-03-20T07:23:17Z</dcterms:modified>
  <cp:category/>
  <cp:version/>
  <cp:contentType/>
  <cp:contentStatus/>
</cp:coreProperties>
</file>